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hch\Dropbox\Congo\Elaboration des normes de classement\Normes de classement_V2\"/>
    </mc:Choice>
  </mc:AlternateContent>
  <bookViews>
    <workbookView xWindow="0" yWindow="0" windowWidth="19200" windowHeight="6645" tabRatio="891"/>
  </bookViews>
  <sheets>
    <sheet name="Grille" sheetId="1" r:id="rId1"/>
    <sheet name="Synthèse et résultat" sheetId="2" state="hidden" r:id="rId2"/>
  </sheets>
  <definedNames>
    <definedName name="_xlnm._FilterDatabase" localSheetId="0" hidden="1">Grille!$A$1:$O$394</definedName>
    <definedName name="_xlnm.Print_Area" localSheetId="0">Grille!$A$1:$M$395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6" i="1" l="1"/>
  <c r="H217" i="1"/>
  <c r="H148" i="1"/>
  <c r="H131" i="1"/>
  <c r="H117" i="1"/>
  <c r="H58" i="1"/>
  <c r="C20" i="2" l="1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I394" i="1"/>
  <c r="H394" i="1"/>
  <c r="I393" i="1"/>
  <c r="H393" i="1"/>
  <c r="J393" i="1" s="1"/>
  <c r="I392" i="1"/>
  <c r="H392" i="1"/>
  <c r="I391" i="1"/>
  <c r="H391" i="1"/>
  <c r="I390" i="1"/>
  <c r="H390" i="1"/>
  <c r="I389" i="1"/>
  <c r="H389" i="1"/>
  <c r="J389" i="1" s="1"/>
  <c r="I388" i="1"/>
  <c r="H388" i="1"/>
  <c r="I387" i="1"/>
  <c r="H387" i="1"/>
  <c r="I386" i="1"/>
  <c r="H386" i="1"/>
  <c r="I385" i="1"/>
  <c r="H385" i="1"/>
  <c r="I384" i="1"/>
  <c r="K384" i="1" s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6" i="1"/>
  <c r="H376" i="1"/>
  <c r="I375" i="1"/>
  <c r="H375" i="1"/>
  <c r="I374" i="1"/>
  <c r="H374" i="1"/>
  <c r="I373" i="1"/>
  <c r="H373" i="1"/>
  <c r="I372" i="1"/>
  <c r="H372" i="1"/>
  <c r="I371" i="1"/>
  <c r="H371" i="1"/>
  <c r="I370" i="1"/>
  <c r="H370" i="1"/>
  <c r="I369" i="1"/>
  <c r="H369" i="1"/>
  <c r="I368" i="1"/>
  <c r="H368" i="1"/>
  <c r="I367" i="1"/>
  <c r="H367" i="1"/>
  <c r="I366" i="1"/>
  <c r="H366" i="1"/>
  <c r="I365" i="1"/>
  <c r="H365" i="1"/>
  <c r="I364" i="1"/>
  <c r="H364" i="1"/>
  <c r="I363" i="1"/>
  <c r="H363" i="1"/>
  <c r="I362" i="1"/>
  <c r="H362" i="1"/>
  <c r="I361" i="1"/>
  <c r="H361" i="1"/>
  <c r="I360" i="1"/>
  <c r="H360" i="1"/>
  <c r="I359" i="1"/>
  <c r="H359" i="1"/>
  <c r="I358" i="1"/>
  <c r="H358" i="1"/>
  <c r="I357" i="1"/>
  <c r="H357" i="1"/>
  <c r="I356" i="1"/>
  <c r="H356" i="1"/>
  <c r="I355" i="1"/>
  <c r="H355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J347" i="1" s="1"/>
  <c r="I346" i="1"/>
  <c r="H346" i="1"/>
  <c r="I345" i="1"/>
  <c r="H345" i="1"/>
  <c r="I344" i="1"/>
  <c r="H344" i="1"/>
  <c r="I343" i="1"/>
  <c r="H343" i="1"/>
  <c r="I342" i="1"/>
  <c r="H342" i="1"/>
  <c r="I341" i="1"/>
  <c r="H341" i="1"/>
  <c r="I340" i="1"/>
  <c r="H340" i="1"/>
  <c r="I339" i="1"/>
  <c r="H339" i="1"/>
  <c r="I338" i="1"/>
  <c r="H338" i="1"/>
  <c r="I337" i="1"/>
  <c r="H337" i="1"/>
  <c r="I336" i="1"/>
  <c r="H336" i="1"/>
  <c r="I335" i="1"/>
  <c r="H335" i="1"/>
  <c r="I334" i="1"/>
  <c r="H334" i="1"/>
  <c r="I333" i="1"/>
  <c r="H333" i="1"/>
  <c r="I332" i="1"/>
  <c r="H332" i="1"/>
  <c r="I331" i="1"/>
  <c r="H331" i="1"/>
  <c r="I330" i="1"/>
  <c r="H330" i="1"/>
  <c r="I329" i="1"/>
  <c r="H329" i="1"/>
  <c r="I328" i="1"/>
  <c r="H328" i="1"/>
  <c r="I327" i="1"/>
  <c r="H327" i="1"/>
  <c r="I326" i="1"/>
  <c r="H326" i="1"/>
  <c r="I325" i="1"/>
  <c r="H325" i="1"/>
  <c r="I324" i="1"/>
  <c r="H324" i="1"/>
  <c r="I323" i="1"/>
  <c r="H323" i="1"/>
  <c r="I322" i="1"/>
  <c r="H322" i="1"/>
  <c r="I321" i="1"/>
  <c r="H321" i="1"/>
  <c r="I320" i="1"/>
  <c r="H320" i="1"/>
  <c r="I319" i="1"/>
  <c r="H319" i="1"/>
  <c r="I318" i="1"/>
  <c r="H318" i="1"/>
  <c r="I317" i="1"/>
  <c r="H317" i="1"/>
  <c r="I316" i="1"/>
  <c r="H316" i="1"/>
  <c r="M315" i="1"/>
  <c r="I315" i="1"/>
  <c r="H315" i="1"/>
  <c r="I314" i="1"/>
  <c r="H314" i="1"/>
  <c r="I313" i="1"/>
  <c r="H313" i="1"/>
  <c r="I312" i="1"/>
  <c r="H312" i="1"/>
  <c r="I311" i="1"/>
  <c r="H311" i="1"/>
  <c r="I310" i="1"/>
  <c r="H310" i="1"/>
  <c r="I309" i="1"/>
  <c r="H309" i="1"/>
  <c r="I308" i="1"/>
  <c r="H308" i="1"/>
  <c r="I307" i="1"/>
  <c r="H307" i="1"/>
  <c r="I306" i="1"/>
  <c r="H306" i="1"/>
  <c r="I305" i="1"/>
  <c r="H305" i="1"/>
  <c r="I304" i="1"/>
  <c r="H304" i="1"/>
  <c r="I303" i="1"/>
  <c r="H303" i="1"/>
  <c r="I302" i="1"/>
  <c r="H302" i="1"/>
  <c r="I301" i="1"/>
  <c r="H301" i="1"/>
  <c r="I300" i="1"/>
  <c r="H300" i="1"/>
  <c r="I299" i="1"/>
  <c r="H299" i="1"/>
  <c r="I298" i="1"/>
  <c r="H298" i="1"/>
  <c r="I297" i="1"/>
  <c r="H297" i="1"/>
  <c r="I296" i="1"/>
  <c r="H296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9" i="1"/>
  <c r="H289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I278" i="1"/>
  <c r="H278" i="1"/>
  <c r="I277" i="1"/>
  <c r="H277" i="1"/>
  <c r="I276" i="1"/>
  <c r="K276" i="1" s="1"/>
  <c r="H276" i="1"/>
  <c r="I275" i="1"/>
  <c r="H275" i="1"/>
  <c r="I274" i="1"/>
  <c r="H274" i="1"/>
  <c r="I273" i="1"/>
  <c r="H273" i="1"/>
  <c r="I272" i="1"/>
  <c r="H272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I227" i="1"/>
  <c r="H227" i="1"/>
  <c r="I226" i="1"/>
  <c r="H226" i="1"/>
  <c r="I225" i="1"/>
  <c r="K225" i="1" s="1"/>
  <c r="H225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8" i="1"/>
  <c r="H218" i="1"/>
  <c r="I216" i="1"/>
  <c r="H216" i="1"/>
  <c r="I215" i="1"/>
  <c r="H215" i="1"/>
  <c r="I214" i="1"/>
  <c r="H214" i="1"/>
  <c r="I213" i="1"/>
  <c r="H213" i="1"/>
  <c r="I212" i="1"/>
  <c r="H212" i="1"/>
  <c r="I211" i="1"/>
  <c r="H211" i="1"/>
  <c r="J211" i="1" s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J137" i="1" s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9" i="1"/>
  <c r="H119" i="1"/>
  <c r="I118" i="1"/>
  <c r="H118" i="1"/>
  <c r="I116" i="1"/>
  <c r="H116" i="1"/>
  <c r="I115" i="1"/>
  <c r="H115" i="1"/>
  <c r="I114" i="1"/>
  <c r="H114" i="1"/>
  <c r="I113" i="1"/>
  <c r="H113" i="1"/>
  <c r="I112" i="1"/>
  <c r="H112" i="1"/>
  <c r="I111" i="1"/>
  <c r="K111" i="1" s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K290" i="1" l="1"/>
  <c r="J71" i="1"/>
  <c r="J184" i="1"/>
  <c r="J217" i="1"/>
  <c r="J309" i="1"/>
  <c r="K347" i="1"/>
  <c r="K175" i="1"/>
  <c r="J191" i="1"/>
  <c r="K130" i="1"/>
  <c r="K196" i="1"/>
  <c r="J232" i="1"/>
  <c r="J27" i="1"/>
  <c r="K8" i="1"/>
  <c r="K27" i="1"/>
  <c r="J83" i="1"/>
  <c r="J91" i="1"/>
  <c r="J376" i="1"/>
  <c r="J299" i="1"/>
  <c r="J303" i="1"/>
  <c r="J5" i="1"/>
  <c r="K137" i="1"/>
  <c r="K161" i="1"/>
  <c r="K165" i="1"/>
  <c r="K169" i="1"/>
  <c r="J384" i="1"/>
  <c r="J8" i="1"/>
  <c r="J354" i="1"/>
  <c r="L137" i="1"/>
  <c r="K354" i="1"/>
  <c r="J96" i="1"/>
  <c r="J104" i="1"/>
  <c r="J124" i="1"/>
  <c r="J130" i="1"/>
  <c r="L130" i="1" s="1"/>
  <c r="J169" i="1"/>
  <c r="K217" i="1"/>
  <c r="K241" i="1"/>
  <c r="J328" i="1"/>
  <c r="J335" i="1"/>
  <c r="J341" i="1"/>
  <c r="K393" i="1"/>
  <c r="L393" i="1" s="1"/>
  <c r="K33" i="1"/>
  <c r="K104" i="1"/>
  <c r="K153" i="1"/>
  <c r="K184" i="1"/>
  <c r="L184" i="1" s="1"/>
  <c r="J241" i="1"/>
  <c r="J254" i="1"/>
  <c r="K309" i="1"/>
  <c r="L309" i="1" s="1"/>
  <c r="K315" i="1"/>
  <c r="K335" i="1"/>
  <c r="K386" i="1"/>
  <c r="K232" i="1"/>
  <c r="L232" i="1" s="1"/>
  <c r="J147" i="1"/>
  <c r="J111" i="1"/>
  <c r="L111" i="1" s="1"/>
  <c r="J161" i="1"/>
  <c r="L161" i="1" s="1"/>
  <c r="K328" i="1"/>
  <c r="L328" i="1" s="1"/>
  <c r="K341" i="1"/>
  <c r="K376" i="1"/>
  <c r="K10" i="1"/>
  <c r="J22" i="1"/>
  <c r="J43" i="1"/>
  <c r="K82" i="1"/>
  <c r="K83" i="1"/>
  <c r="L83" i="1" s="1"/>
  <c r="K116" i="1"/>
  <c r="J165" i="1"/>
  <c r="J175" i="1"/>
  <c r="L175" i="1" s="1"/>
  <c r="J202" i="1"/>
  <c r="K254" i="1"/>
  <c r="K258" i="1"/>
  <c r="J282" i="1"/>
  <c r="K22" i="1"/>
  <c r="K43" i="1"/>
  <c r="K55" i="1"/>
  <c r="K96" i="1"/>
  <c r="L96" i="1" s="1"/>
  <c r="K124" i="1"/>
  <c r="K147" i="1"/>
  <c r="K211" i="1"/>
  <c r="L211" i="1" s="1"/>
  <c r="B16" i="2"/>
  <c r="J258" i="1"/>
  <c r="J267" i="1"/>
  <c r="K299" i="1"/>
  <c r="L299" i="1" s="1"/>
  <c r="K303" i="1"/>
  <c r="L303" i="1" s="1"/>
  <c r="J315" i="1"/>
  <c r="L347" i="1"/>
  <c r="L384" i="1"/>
  <c r="J386" i="1"/>
  <c r="K5" i="1"/>
  <c r="K71" i="1"/>
  <c r="L71" i="1" s="1"/>
  <c r="J116" i="1"/>
  <c r="K191" i="1"/>
  <c r="K202" i="1"/>
  <c r="J276" i="1"/>
  <c r="L276" i="1" s="1"/>
  <c r="J290" i="1"/>
  <c r="L290" i="1" s="1"/>
  <c r="K389" i="1"/>
  <c r="L389" i="1" s="1"/>
  <c r="L8" i="1"/>
  <c r="J10" i="1"/>
  <c r="L10" i="1" s="1"/>
  <c r="J33" i="1"/>
  <c r="L33" i="1" s="1"/>
  <c r="J55" i="1"/>
  <c r="J82" i="1"/>
  <c r="L82" i="1" s="1"/>
  <c r="K91" i="1"/>
  <c r="J153" i="1"/>
  <c r="J196" i="1"/>
  <c r="L196" i="1" s="1"/>
  <c r="J225" i="1"/>
  <c r="L225" i="1" s="1"/>
  <c r="K267" i="1"/>
  <c r="K282" i="1"/>
  <c r="L376" i="1"/>
  <c r="L147" i="1" l="1"/>
  <c r="L217" i="1"/>
  <c r="L91" i="1"/>
  <c r="L315" i="1"/>
  <c r="N303" i="1" s="1"/>
  <c r="B18" i="2" s="1"/>
  <c r="L27" i="1"/>
  <c r="L191" i="1"/>
  <c r="L22" i="1"/>
  <c r="L341" i="1"/>
  <c r="L124" i="1"/>
  <c r="L241" i="1"/>
  <c r="L335" i="1"/>
  <c r="L169" i="1"/>
  <c r="N161" i="1" s="1"/>
  <c r="B11" i="2" s="1"/>
  <c r="L104" i="1"/>
  <c r="L258" i="1"/>
  <c r="N130" i="1"/>
  <c r="B8" i="2" s="1"/>
  <c r="L5" i="1"/>
  <c r="N5" i="1" s="1"/>
  <c r="B2" i="2" s="1"/>
  <c r="L165" i="1"/>
  <c r="B14" i="2"/>
  <c r="L386" i="1"/>
  <c r="N386" i="1" s="1"/>
  <c r="B20" i="2" s="1"/>
  <c r="L354" i="1"/>
  <c r="N354" i="1" s="1"/>
  <c r="B19" i="2" s="1"/>
  <c r="L282" i="1"/>
  <c r="L153" i="1"/>
  <c r="N147" i="1" s="1"/>
  <c r="B10" i="2" s="1"/>
  <c r="L254" i="1"/>
  <c r="L116" i="1"/>
  <c r="N116" i="1" s="1"/>
  <c r="B7" i="2" s="1"/>
  <c r="L55" i="1"/>
  <c r="L267" i="1"/>
  <c r="L202" i="1"/>
  <c r="N191" i="1" s="1"/>
  <c r="B13" i="2" s="1"/>
  <c r="N104" i="1"/>
  <c r="B6" i="2" s="1"/>
  <c r="B9" i="2"/>
  <c r="N83" i="1"/>
  <c r="B5" i="2" s="1"/>
  <c r="L43" i="1"/>
  <c r="N10" i="1"/>
  <c r="B3" i="2" s="1"/>
  <c r="B12" i="2"/>
  <c r="N217" i="1" l="1"/>
  <c r="B17" i="2" s="1"/>
  <c r="B15" i="2"/>
  <c r="N33" i="1"/>
  <c r="B4" i="2" s="1"/>
  <c r="P5" i="1" l="1"/>
  <c r="B21" i="2" s="1"/>
  <c r="B24" i="2" s="1"/>
</calcChain>
</file>

<file path=xl/sharedStrings.xml><?xml version="1.0" encoding="utf-8"?>
<sst xmlns="http://schemas.openxmlformats.org/spreadsheetml/2006/main" count="1289" uniqueCount="457">
  <si>
    <t>Critère</t>
  </si>
  <si>
    <t>Bloc de critères</t>
  </si>
  <si>
    <t>Type de notation</t>
  </si>
  <si>
    <t>Binaire</t>
  </si>
  <si>
    <t>Echelle</t>
  </si>
  <si>
    <t>Obligatoire</t>
  </si>
  <si>
    <t>Facultatif</t>
  </si>
  <si>
    <t>Non concerné</t>
  </si>
  <si>
    <t>Information et réservation</t>
  </si>
  <si>
    <t>Existence d'un site Web de l'établissement</t>
  </si>
  <si>
    <t>Possibilité d'effectuer des réservations en ligne</t>
  </si>
  <si>
    <t>Possibilité de faire une réservation par téléphone</t>
  </si>
  <si>
    <t>Prérequis</t>
  </si>
  <si>
    <t>L'hôtel dispose d'un minimum de 10 chambres.</t>
  </si>
  <si>
    <t>Le site Web est en deux langues, dont le français</t>
  </si>
  <si>
    <t>Possibilité d'appeler l'établissement pour se renseigner sur ses services 24h/24</t>
  </si>
  <si>
    <t>Extérieur</t>
  </si>
  <si>
    <t>Une partie du parking est abritée</t>
  </si>
  <si>
    <t>Jardins</t>
  </si>
  <si>
    <t>Façades</t>
  </si>
  <si>
    <t>Existence d'une enseigne</t>
  </si>
  <si>
    <t>Entrée du personnel séparée de celle du personnel et de la marchandise</t>
  </si>
  <si>
    <t>Entrée</t>
  </si>
  <si>
    <t>Entrée indépendante</t>
  </si>
  <si>
    <t>Entrée privative</t>
  </si>
  <si>
    <t>Accueil et réception</t>
  </si>
  <si>
    <t>Hall d'accueil climatisé</t>
  </si>
  <si>
    <t>Interdiction de fumer dans le hall d'accueil</t>
  </si>
  <si>
    <t>Réception</t>
  </si>
  <si>
    <t>Possibilité de payer par carte bancaire</t>
  </si>
  <si>
    <t>Affichage des moyens de paiement acceptés</t>
  </si>
  <si>
    <t>Existence d'un bagagiste</t>
  </si>
  <si>
    <t>Bagagerie</t>
  </si>
  <si>
    <t>Personnel de la réception disposant d'un badge qui indique le nom de la personne et les langues qu'elle parle.</t>
  </si>
  <si>
    <t>Existence d'une bagagerie sécurisée</t>
  </si>
  <si>
    <t>Conciergerie</t>
  </si>
  <si>
    <t>Possibilité de faire une impression ou d'obtenir une photocopie</t>
  </si>
  <si>
    <t>Service de réveil</t>
  </si>
  <si>
    <t>Service de couture</t>
  </si>
  <si>
    <t>Mise à disposition du journal du jour</t>
  </si>
  <si>
    <t>Connexion WIFI dans le hall d'accueil</t>
  </si>
  <si>
    <t>WIFI gratuit pour les clients résidents</t>
  </si>
  <si>
    <t>Hall d'accueil et salons</t>
  </si>
  <si>
    <t>L'hôtel dispose de l'ensemble des autorisations nécessaire pour l'exercice de son activité</t>
  </si>
  <si>
    <t>Affichage des prix des différentes catégories de chambres de manière visible aux clients.</t>
  </si>
  <si>
    <t>Existence d'un service de conciergerie indiqué (comptoir et équipe dédiée)</t>
  </si>
  <si>
    <t>Service de cirage des chaussures</t>
  </si>
  <si>
    <t>Service de billetterie/réservation d'excursions, spectacles, moyens de transport…</t>
  </si>
  <si>
    <t>Existence de sanitaires communs</t>
  </si>
  <si>
    <t>Sanitaires communs séparés pour hommes et femmes</t>
  </si>
  <si>
    <t>Sanitaires adaptées aux personnes à mobilité réduite</t>
  </si>
  <si>
    <t>Sanitaires publiques</t>
  </si>
  <si>
    <t>Existence d'un système de ventilation ou d'extraction de l'air</t>
  </si>
  <si>
    <t>Eau chaude et froide</t>
  </si>
  <si>
    <t>Mis à disposition de papier hygiénique, dans un support</t>
  </si>
  <si>
    <t>Poubelle avec couvercle au niveau de l'ensemble des cabines de toilette</t>
  </si>
  <si>
    <t>Aspect général</t>
  </si>
  <si>
    <t>Cabines de toilette</t>
  </si>
  <si>
    <t>Lavabo</t>
  </si>
  <si>
    <t>Existence de lavabos</t>
  </si>
  <si>
    <t>Distributeur de savon liquide</t>
  </si>
  <si>
    <t>Lavabos dotés de miroirs</t>
  </si>
  <si>
    <t>Sanitaires bien éclairés</t>
  </si>
  <si>
    <t>Ascenseurs</t>
  </si>
  <si>
    <t>Petit déjeuner</t>
  </si>
  <si>
    <t>Petit-déjeuner servi dans une salle dédiée</t>
  </si>
  <si>
    <t>Existence d'un menu</t>
  </si>
  <si>
    <t>Restaurant principal</t>
  </si>
  <si>
    <t>Respect de la superficie minimale exigée du restaurant</t>
  </si>
  <si>
    <t>Menu en deux langues</t>
  </si>
  <si>
    <t>Une partie du restaurant est réservée aux non-fumeurs</t>
  </si>
  <si>
    <t>Restaurant thématique</t>
  </si>
  <si>
    <t>Bar</t>
  </si>
  <si>
    <t>Bar climatisé (entre 18 et 25 °C)</t>
  </si>
  <si>
    <t>Restaurant climatisé (entre 18 et 25 °C)</t>
  </si>
  <si>
    <t>Salle polyvalente</t>
  </si>
  <si>
    <t>Salle(s) polyvalente(s) climatisée(s) (entre 18 et 25 °C)</t>
  </si>
  <si>
    <t>Possibilité de faire des impressions et des photocopies</t>
  </si>
  <si>
    <t>Bien-être et fitness</t>
  </si>
  <si>
    <t>Existence de sanitaires (minimum 2)</t>
  </si>
  <si>
    <t>Salle de fitness équipée d'un grand miroir</t>
  </si>
  <si>
    <t>Salle de fitness équipé d'un système sonore</t>
  </si>
  <si>
    <t>Profondeur de la piscine maquée et bien visible</t>
  </si>
  <si>
    <t>Mise à la disposition des clients de serviettes de piscine</t>
  </si>
  <si>
    <t>Prélèvement et analyse réguliers de la qualité de l'eau</t>
  </si>
  <si>
    <t>Piscine extérieure</t>
  </si>
  <si>
    <t>Literie</t>
  </si>
  <si>
    <t>Généralités</t>
  </si>
  <si>
    <t>Mobilier</t>
  </si>
  <si>
    <t>Un minimum de 50% des chambres est réservé pour les non-fumeurs</t>
  </si>
  <si>
    <t>Porte</t>
  </si>
  <si>
    <t>Affichage du plan d'évacuation d'urgence</t>
  </si>
  <si>
    <t>Placard/penderie/dressing</t>
  </si>
  <si>
    <t>Existence d'une penderie d'une profondeur minimale de 60 cm</t>
  </si>
  <si>
    <t>Penderie comportant des tiroirs</t>
  </si>
  <si>
    <t>Penderie comportant un coffre-fort fixé</t>
  </si>
  <si>
    <t>Lit disposant d'un sommier en bon état</t>
  </si>
  <si>
    <t>Existence d'un matelas en bon état</t>
  </si>
  <si>
    <t>Matelas protégé (alèse)</t>
  </si>
  <si>
    <t>Existence d'une tête de lit</t>
  </si>
  <si>
    <t>Existence d'une couette ou d'une couverture (les couvertures ne sont admises que pour les catégories 1, 2 et 3 étoiles).</t>
  </si>
  <si>
    <t>Existence d'un drap séparant la couette/couverture du lit</t>
  </si>
  <si>
    <t>Oreillers protégés</t>
  </si>
  <si>
    <t>Lit pour bébé sur demande</t>
  </si>
  <si>
    <t>Rideaux</t>
  </si>
  <si>
    <t>Existence de rideaux ou stores</t>
  </si>
  <si>
    <t>Téléphone permettant de passer des appels externes</t>
  </si>
  <si>
    <t>Une table de chevet par couchage</t>
  </si>
  <si>
    <t>Une assise (chaise, fauteuil…) par occupant</t>
  </si>
  <si>
    <t>Une table ou une table basse</t>
  </si>
  <si>
    <t>Un grand miroir, permettant de se voir en entier</t>
  </si>
  <si>
    <t>Possibilité d'accéder à des chaines internationales</t>
  </si>
  <si>
    <t>Existence d'une télévision</t>
  </si>
  <si>
    <t>Télévision à écran plat</t>
  </si>
  <si>
    <t>Diamètre de la télévision supérieur ou égal à 32 pouces</t>
  </si>
  <si>
    <t>Signal de bonne qualité</t>
  </si>
  <si>
    <t>Télévision</t>
  </si>
  <si>
    <t>Radio-réveil ou station d'accueil</t>
  </si>
  <si>
    <t>Espaces d'habitation</t>
  </si>
  <si>
    <t>Connexion WIFI dans l'ensemble des espaces d'habitation</t>
  </si>
  <si>
    <t>Interrupteur d'éclairage central à l'entrée de l'espace d'habitation et à proximité du lit</t>
  </si>
  <si>
    <t>Prise de courant libre par couchage, à proximité de la table de chevet</t>
  </si>
  <si>
    <t>Eclairage en tête de lit avec interrupteur indépendant</t>
  </si>
  <si>
    <t>Une lampe de chevet par couchage</t>
  </si>
  <si>
    <t>Autres équipements</t>
  </si>
  <si>
    <t>Téléphone permettant de passer des appels internes</t>
  </si>
  <si>
    <t>Equipements électriques et éclairage</t>
  </si>
  <si>
    <t>Salle de bain et toilettes</t>
  </si>
  <si>
    <t>100% des chambres disposent d'une salle de bain et de toilettes privées</t>
  </si>
  <si>
    <t>Existence d'un lavabo</t>
  </si>
  <si>
    <t>Lavabo doté d'un miroir</t>
  </si>
  <si>
    <t>Point lumineux au-dessus du miroir</t>
  </si>
  <si>
    <t>Sèche-cheveux</t>
  </si>
  <si>
    <t>Room-directory</t>
  </si>
  <si>
    <t>Services</t>
  </si>
  <si>
    <t xml:space="preserve">Service de blanchisserie/pressing </t>
  </si>
  <si>
    <t>Change quotidien du linge de lit</t>
  </si>
  <si>
    <t>Prêt sur demande d'un nécessaire pour repasser</t>
  </si>
  <si>
    <t>Ménage quotidien</t>
  </si>
  <si>
    <t>Douche</t>
  </si>
  <si>
    <t>Cabine de douche de dimensions minimales de 90cmx90cm</t>
  </si>
  <si>
    <t>Douche protégée par une pare-douche ou une porte</t>
  </si>
  <si>
    <t>Hauteur de l'eau ajustable (lorsqu'elle n'est pas fixée au plafond)</t>
  </si>
  <si>
    <t>Tous les éléments de la douche sont en matière inoxydables</t>
  </si>
  <si>
    <t>Douche bien éclairée</t>
  </si>
  <si>
    <t>Patère à proximité de la douche</t>
  </si>
  <si>
    <t>Papier hygiénique supplémentaire, dans un support</t>
  </si>
  <si>
    <t>Equipements de la salle de bain</t>
  </si>
  <si>
    <t>Toilettes</t>
  </si>
  <si>
    <t>Douchette</t>
  </si>
  <si>
    <t>Poubelle avec couvercle</t>
  </si>
  <si>
    <t>Serviettes de bain à raison d'une serviette par couchage</t>
  </si>
  <si>
    <t>Tapis de bain</t>
  </si>
  <si>
    <t>Un essuie-main par couchage</t>
  </si>
  <si>
    <t>Un carré de visage par personne</t>
  </si>
  <si>
    <t>Linge de la salle de bain</t>
  </si>
  <si>
    <t>Produits d'accueil</t>
  </si>
  <si>
    <t>WC séparée, dans un espace cloisonné</t>
  </si>
  <si>
    <t>Salle de bain équipée d'un système d'aération</t>
  </si>
  <si>
    <t>Porte serviettes</t>
  </si>
  <si>
    <t>Rack serviettes mural</t>
  </si>
  <si>
    <t>Un gel-douche par couchage</t>
  </si>
  <si>
    <t>Shampooing</t>
  </si>
  <si>
    <t>Mouchoirs jetables</t>
  </si>
  <si>
    <t>Oreiller supplémentaire</t>
  </si>
  <si>
    <t>Fil à linge</t>
  </si>
  <si>
    <t>Loisirs/services pour enfants</t>
  </si>
  <si>
    <t>Isolation phonique (51 dB)</t>
  </si>
  <si>
    <t>Vestiaire du personnel</t>
  </si>
  <si>
    <t>Vestiaire de personnel comportant des casiers individuels, pouvant être fermés à clé</t>
  </si>
  <si>
    <t>Nombre de casiers équivalent à 50% du nombre total du personnel</t>
  </si>
  <si>
    <t>Nombre de casiers équivalent à 100% du nombre total du personnel</t>
  </si>
  <si>
    <t>Nombre de lavabos équivalent à 1 pour 10 employés (maximum de 10 lavabos)</t>
  </si>
  <si>
    <t>Nombre de toilettes équivalent à 1 pour 10 employés (maximum 10 cabines)</t>
  </si>
  <si>
    <t>Existence de toilettes</t>
  </si>
  <si>
    <t>Lavabo(s) doté(s) de miroirs</t>
  </si>
  <si>
    <t>Existence d'un réfectoire du personnel</t>
  </si>
  <si>
    <t>Nombre de chaises équivalents à 10% du nombre d'employés</t>
  </si>
  <si>
    <t>Lavabo à proximité du réfectoire</t>
  </si>
  <si>
    <t>Réfectoire du personnel</t>
  </si>
  <si>
    <t>Existence d'un groupe électrogène, se déclenchant automatiquement en cas de coupure du courant</t>
  </si>
  <si>
    <t>Groupe électrogène de capacité suffisante pour couvrir l'ensemble des besoins de l'établissement</t>
  </si>
  <si>
    <t>Assainissement</t>
  </si>
  <si>
    <t>Dans le cas où l'établissement n'est pas connecté au réseau de d'assainissement public, existence d'une solution alternative (exemple : fosse septique)</t>
  </si>
  <si>
    <t>Electricité, eau et assainissement</t>
  </si>
  <si>
    <t>Parking propre</t>
  </si>
  <si>
    <t>Emplacements de stationnement signalés</t>
  </si>
  <si>
    <t>Existence d'une zone de dépose-minute devant l'entrée de l'établissement</t>
  </si>
  <si>
    <t>Existence d'un service de voiturier</t>
  </si>
  <si>
    <t>Existence d'un portier, à défaut d'une porte s'ouvrant automatiquement</t>
  </si>
  <si>
    <t>Extérieurs de l'établissement propres</t>
  </si>
  <si>
    <t>Extérieurs de l'établissement en bon état</t>
  </si>
  <si>
    <t>Enseigne en bon état</t>
  </si>
  <si>
    <t>Enseigne éclairée la nuit</t>
  </si>
  <si>
    <t>Enseigne propre</t>
  </si>
  <si>
    <t>Mobilier du hall d'accueil propre</t>
  </si>
  <si>
    <t>Mobilier du hall d'accueil en bon état</t>
  </si>
  <si>
    <t>Existence de documents relatifs aux principales attractions touristiques dans la zone d'implantation de l'hôtel</t>
  </si>
  <si>
    <t>Tenue du personnel de la réception propre</t>
  </si>
  <si>
    <t>Tenue du personnel de la réception en bon état</t>
  </si>
  <si>
    <t>Tenue(s) du/des bagagiste(s) et portier(s) propre(s)</t>
  </si>
  <si>
    <t>Tenue(s) du/des bagagiste(s) et portier(s) en bon état</t>
  </si>
  <si>
    <t>Tenue du personnel de la conciergerie propre</t>
  </si>
  <si>
    <t>Tenue du personnel de la conciergerie en bon état</t>
  </si>
  <si>
    <t>Cuvettes propres</t>
  </si>
  <si>
    <t>Cuvettes en bon état</t>
  </si>
  <si>
    <t>Lavabos propres</t>
  </si>
  <si>
    <t>Existence d'une charte environnement ou développement durable</t>
  </si>
  <si>
    <t>Sensibilisation des clients sur la politique de développement durable (si elle existe)</t>
  </si>
  <si>
    <t>Utilisation de chasse d'eau économiques (max. 6 lites)</t>
  </si>
  <si>
    <t>Couverts et vaisselle propres</t>
  </si>
  <si>
    <t>Couverts et vaisselle en bon état</t>
  </si>
  <si>
    <t>Equipement et mobilier</t>
  </si>
  <si>
    <t>Equipements du bar propres</t>
  </si>
  <si>
    <t>Equipements du bar en bon état</t>
  </si>
  <si>
    <t>Verrie propre</t>
  </si>
  <si>
    <t>Verrie en bon état</t>
  </si>
  <si>
    <t>Table et assises propres</t>
  </si>
  <si>
    <t>Table et assises en bon état</t>
  </si>
  <si>
    <t>Equipements</t>
  </si>
  <si>
    <t>Utilisation de produits locaux, à hauteur de 10%</t>
  </si>
  <si>
    <t>Salle de fitness</t>
  </si>
  <si>
    <t>Existence d'une salle de fitness comportant au moins quatre types d'appareils, dont des appareils de cardio-training</t>
  </si>
  <si>
    <t>Salle de fitness en bon état</t>
  </si>
  <si>
    <t>Salle de fitness propre</t>
  </si>
  <si>
    <t>Douches propres</t>
  </si>
  <si>
    <t>Douches en bon état</t>
  </si>
  <si>
    <t>Existence de vestiaires</t>
  </si>
  <si>
    <t>Vestiaires et douche</t>
  </si>
  <si>
    <t>Couloirs et allées</t>
  </si>
  <si>
    <t>Vestiaires propres</t>
  </si>
  <si>
    <t>Vestiaires en bon état</t>
  </si>
  <si>
    <t>Existence d'une ou de plusieurs douches à proximité de la piscine</t>
  </si>
  <si>
    <t>Douches à bouton-poussoir ou à détection</t>
  </si>
  <si>
    <t>Piscine(s) propre(s)</t>
  </si>
  <si>
    <t>Sécurité de la piscine</t>
  </si>
  <si>
    <t>Serviettes propres</t>
  </si>
  <si>
    <t>Serviettes en bon état</t>
  </si>
  <si>
    <t>Equipements et mobilier</t>
  </si>
  <si>
    <t>Equipement sonore de la piscine</t>
  </si>
  <si>
    <t>Existence de vestiaires séparés pour hommes et femmes (dans le cas où la piscine est ouverte à des clients externes)</t>
  </si>
  <si>
    <t>Vestiaires et sanitaires</t>
  </si>
  <si>
    <t>Couloir et allées d'une largeur minimale de 90 cm</t>
  </si>
  <si>
    <t>Couloir et allées propres</t>
  </si>
  <si>
    <t>Couloir et allées en bon état</t>
  </si>
  <si>
    <t>Existence de signalétique relative aux divers services de l'établissement</t>
  </si>
  <si>
    <t>Couloirs bien éclairé, de jour comme de nuit</t>
  </si>
  <si>
    <t>Détecteur de présence dans les couloir</t>
  </si>
  <si>
    <t>Eclairage en lampes à basse consommation ou en LED</t>
  </si>
  <si>
    <t>Circulation</t>
  </si>
  <si>
    <t>Existence d'une signalétique dans la cabine de l'ascenseur, indiquant l'accès aux chambres ainsi qu'aux différents services de l'établissement.</t>
  </si>
  <si>
    <t>Espaces d'habitation climatisés (entre 18 et 22 °C)</t>
  </si>
  <si>
    <t>Porte d'entrée propre</t>
  </si>
  <si>
    <t>Porte d'entrée en bon état</t>
  </si>
  <si>
    <t>Penderie propre</t>
  </si>
  <si>
    <t>Penderie en bon état</t>
  </si>
  <si>
    <t>Existence d'oreillers (au moins deux pour les lits doubles et 1 pour les lits individuels)</t>
  </si>
  <si>
    <t>Literie propre</t>
  </si>
  <si>
    <t>Literie en bon état</t>
  </si>
  <si>
    <t>Rideaux/stores propres</t>
  </si>
  <si>
    <t>Rideaux/stores en bon état</t>
  </si>
  <si>
    <t>Mobilier propre</t>
  </si>
  <si>
    <t>Mobilier en bon état</t>
  </si>
  <si>
    <t>Téléphone propre</t>
  </si>
  <si>
    <t>Téléphone en bon état</t>
  </si>
  <si>
    <t>Equipements électriques propres</t>
  </si>
  <si>
    <t>Equipements électriques en bon état</t>
  </si>
  <si>
    <t>Equipements propres</t>
  </si>
  <si>
    <t>Equipements bon état</t>
  </si>
  <si>
    <t>Lavabo et ses équipements propres</t>
  </si>
  <si>
    <t>Lavabo et ses équipements en bon état</t>
  </si>
  <si>
    <t>Douche propre</t>
  </si>
  <si>
    <t>Douche en bon état</t>
  </si>
  <si>
    <t>Equipements de la salle de bain propres</t>
  </si>
  <si>
    <t>Equipements de la salle de bain en bon état</t>
  </si>
  <si>
    <t>Linge de la salle de bain propre</t>
  </si>
  <si>
    <t>Linge de la salle de bain en bon état</t>
  </si>
  <si>
    <t>Toilettes propres</t>
  </si>
  <si>
    <t>Toilettes en bon état</t>
  </si>
  <si>
    <t>Personnel</t>
  </si>
  <si>
    <t>Casiers propres</t>
  </si>
  <si>
    <t>Casiers en bon état</t>
  </si>
  <si>
    <t>Sol, murs et plafonds du réfectoire propres</t>
  </si>
  <si>
    <t>Sol, murs et plafonds du réfectoire en bon état</t>
  </si>
  <si>
    <t>Equipements du réfectoire propres</t>
  </si>
  <si>
    <t>Equipements du réfectoire en bon état</t>
  </si>
  <si>
    <t>Chasses d'eau économiques (max. 6l)</t>
  </si>
  <si>
    <t>Produits d'accueil écologiques</t>
  </si>
  <si>
    <t>Non-utilisation des pesticides et engrais chimiques</t>
  </si>
  <si>
    <t>Valorisation des déchets organiques en compostes</t>
  </si>
  <si>
    <t>Formation initiale ou continue du personnel dans le domaine de l'hôtellerie et de la restauration</t>
  </si>
  <si>
    <t>Formation et sensibilisation</t>
  </si>
  <si>
    <t>Energie</t>
  </si>
  <si>
    <t>Eau</t>
  </si>
  <si>
    <t>Récupération des eaux de la pluie</t>
  </si>
  <si>
    <t>Réutilisation de la totalité ou d'une partie des eaux usés</t>
  </si>
  <si>
    <t>Existence d'un affichage proposant aux clients la réutilisation des serviettes</t>
  </si>
  <si>
    <t>Utilisation de produits locaux (minimum 10%)</t>
  </si>
  <si>
    <t>Tables, assises et linge de table (nappes, serviettes…) propres</t>
  </si>
  <si>
    <t>Tables, assises et linge de table (nappes, serviettes…) en bon état</t>
  </si>
  <si>
    <t>Eclairage à travers des lampes à basse consommation ou des LED</t>
  </si>
  <si>
    <t>Distributeur de l'eau potable ou bouteilles d'eau</t>
  </si>
  <si>
    <t>Débit des douches ne dépassant pas 9 litres par minute</t>
  </si>
  <si>
    <t>Traitement écologique de l'eau de la piscine</t>
  </si>
  <si>
    <t>Débit de la douche ne dépassant pas 9 litres par minute</t>
  </si>
  <si>
    <t>Débit des robinets ne dépassant pas 8 litres par minute</t>
  </si>
  <si>
    <t>Existence de douches</t>
  </si>
  <si>
    <t>Nombre de douches équivalent à 1 pour 10 employés (maximum de 10 douches</t>
  </si>
  <si>
    <t>Une partie de l'énergie utilisée par l'établissement est renouvelable ou propre</t>
  </si>
  <si>
    <t>Utilisation de produits de lavage écologiques</t>
  </si>
  <si>
    <t>Eclairage en lampes à basse consommation ou en LED ou existence de détecteurs de présence</t>
  </si>
  <si>
    <t>Lavabos en bon état</t>
  </si>
  <si>
    <t>Sèche-main ou distributeur de serviettes à usage unique</t>
  </si>
  <si>
    <t>Petit-déjeuner servi dans une terrasse (en plus de la salle de petit déjeuner)</t>
  </si>
  <si>
    <t>Equipements de travail  (comptoirs, consoles, tables de service, aires de buffet…) propres</t>
  </si>
  <si>
    <t>Existence d'un restaurant principal</t>
  </si>
  <si>
    <t>Equipements de travail  (comptoirs, consoles, tables de service, aires de buffet…) en bon état</t>
  </si>
  <si>
    <t>Existence d'un bar</t>
  </si>
  <si>
    <t>Salle de fitness climatisée (entre 18 et 22 °C)</t>
  </si>
  <si>
    <t>Mise à la disposition des clients de serviettes</t>
  </si>
  <si>
    <t>Piscine(s) en bon état</t>
  </si>
  <si>
    <t>Horaire de baignade affichés</t>
  </si>
  <si>
    <t>Consignes de sécurité et d'utilisation de la piscine affichées</t>
  </si>
  <si>
    <t>Existence d'un maitre nageur pendant toute la période de la baignade</t>
  </si>
  <si>
    <t>Sol des abords de la piscine antidérapant</t>
  </si>
  <si>
    <t>Espaces d'habitation dotés d'un système de coupure du courant lorsqu'ils ne sont pas occupés</t>
  </si>
  <si>
    <t>Portes des chambres équipées d'un système de verrouillage (carte magnétique, serrure, etc.) permettant une fermeture de l'intérieur</t>
  </si>
  <si>
    <t xml:space="preserve">Portes des chambres équipées d'une chainette, d'un crochet ou d'un Juda </t>
  </si>
  <si>
    <t>Affichage des tarifs de la chambre derrière la porte</t>
  </si>
  <si>
    <t>Penderie fermée</t>
  </si>
  <si>
    <t>Penderie comportant une barre pour l'accrochage des vêtements</t>
  </si>
  <si>
    <t>Penderie comportant des cintres identiques correspondant au standing de l'établissement (les cintres en plastiques ne sont pas acceptés que dans les catégories 1 et 2 étoiles)</t>
  </si>
  <si>
    <t>Une coiffeuse ou un bureau</t>
  </si>
  <si>
    <t>Téléphone et Internet</t>
  </si>
  <si>
    <t>Répertoire/liste des numéros utiles</t>
  </si>
  <si>
    <t>Prise de courant libre à proximité du bureau/coiffeuse</t>
  </si>
  <si>
    <t>Point lumineux sur le bureau, la table ou la coiffeuse</t>
  </si>
  <si>
    <t>Minibar</t>
  </si>
  <si>
    <t>Minibar rempli</t>
  </si>
  <si>
    <t>Minibar comportant au moins quatre types de boissons</t>
  </si>
  <si>
    <t>Minibar comportant des snacks</t>
  </si>
  <si>
    <t>Sol de la douche antidérapant</t>
  </si>
  <si>
    <t>Deux savonnettes minimum</t>
  </si>
  <si>
    <t>Réfectoire de personnel doté de tables à manger et de chaises</t>
  </si>
  <si>
    <t>Sensibilisation du personnel sur la protection de l'environnement et l'importance de rationalisation des ressources</t>
  </si>
  <si>
    <t>Tenue(s) du/des voiturier(s) propre(s)</t>
  </si>
  <si>
    <t>Tenue(s) du/des voiturier(s) en bon état</t>
  </si>
  <si>
    <t>Débit maximum de l'eau ne dépassant pas 8 lites/minute</t>
  </si>
  <si>
    <t>Ascenseur(s)  propre(s)</t>
  </si>
  <si>
    <t>Ascenseur(s) en bon état</t>
  </si>
  <si>
    <t>Salle du petit-déjeuner climatisée (entre 18 et 25 °C)</t>
  </si>
  <si>
    <t>Existence de douches (minimum 4). Les douches peuvent être communes avec le spa</t>
  </si>
  <si>
    <t>Existence d'une bouée de sauvetage</t>
  </si>
  <si>
    <t>Nombre de cintres conforme aux exigences en annexe.</t>
  </si>
  <si>
    <t>Guide/liste des chaines TV</t>
  </si>
  <si>
    <t>Prix du contenu du minibar affichés</t>
  </si>
  <si>
    <t>Linge de la salle de bain changé quotidiennement</t>
  </si>
  <si>
    <t>Verres à dents protégés</t>
  </si>
  <si>
    <t>Existence d'un vestiaire de personnel séparé entre hommes et femmes</t>
  </si>
  <si>
    <t>Dans le cas où l'établissement n'est pas connecté au réseau de distribution de l'eau potable, existence d'un réservoir d'eau ou un forage couvrant l'ensemble des besoins de l'établissement</t>
  </si>
  <si>
    <t>Eau du forage/réservoir régulièrement traitée</t>
  </si>
  <si>
    <t>Information</t>
  </si>
  <si>
    <t>Réservation</t>
  </si>
  <si>
    <t>Parking et dépose</t>
  </si>
  <si>
    <t>Evaluation</t>
  </si>
  <si>
    <t>Note obtenue</t>
  </si>
  <si>
    <t>Pondération</t>
  </si>
  <si>
    <t>Rubrique</t>
  </si>
  <si>
    <t>Mise à disposition de chariots</t>
  </si>
  <si>
    <t>Mise à la disposition des clients d'un adaptateur électrique (sur demande)</t>
  </si>
  <si>
    <t>Boutique</t>
  </si>
  <si>
    <t>Sol, murs, plafonds, portes et équipements des sanitaires propres</t>
  </si>
  <si>
    <t>sol, murs et plafonds propres</t>
  </si>
  <si>
    <t>sol, murs et plafonds en bon état</t>
  </si>
  <si>
    <t>sol, murs, plafonds, portes et équipements des sanitaires en bon état</t>
  </si>
  <si>
    <t>sol, murs et plafonds du restaurant propres</t>
  </si>
  <si>
    <t>sol, murs et plafonds du restaurant en bon état</t>
  </si>
  <si>
    <t>Existence de parasol, de transats et de tables basses</t>
  </si>
  <si>
    <t>Parasol, transats et tables basses propres</t>
  </si>
  <si>
    <t>Parasol, transats et tables basses en bon état</t>
  </si>
  <si>
    <t>sol, murs, plafonds, portes et équipements des vestiaires propres</t>
  </si>
  <si>
    <t>sol, murs, plafonds, portes et équipements des vestiaires en bon état</t>
  </si>
  <si>
    <t>sol, murs, plafonds, portes et équipements des sanitaires propres</t>
  </si>
  <si>
    <t>Murs, sol et plafonds propres</t>
  </si>
  <si>
    <t>Murs, sol et plafonds en bon état</t>
  </si>
  <si>
    <t>Tx de conformité de la rubrique</t>
  </si>
  <si>
    <t>Pondération de la rubrique (au sein du bloc)</t>
  </si>
  <si>
    <t>Tx de conformité au bloc</t>
  </si>
  <si>
    <t>Podération du bloc</t>
  </si>
  <si>
    <t>Respect de la surface minimale du hall d'accueil (annexe)</t>
  </si>
  <si>
    <t>Respect des horaires de disponibilité de la réception (annexe)</t>
  </si>
  <si>
    <t>Respect du nombre minimum de gammes du petit déjeuner (annexe)</t>
  </si>
  <si>
    <t>Respect de la superficie minimale exigée (annexe)</t>
  </si>
  <si>
    <t>Respect de la surface minimale de la chambre (annexe)</t>
  </si>
  <si>
    <t>Porte-savonnette</t>
  </si>
  <si>
    <t>Salle(s) polyvalente(s) propres</t>
  </si>
  <si>
    <t>Salle(s) polyvalente(s) en bon état</t>
  </si>
  <si>
    <t>Existence d'une piscine extérieure</t>
  </si>
  <si>
    <t>Max points de la rubrique (calcul auto)</t>
  </si>
  <si>
    <t>Note max du critère</t>
  </si>
  <si>
    <t>NB de points obtenus par rubrique</t>
  </si>
  <si>
    <t>Existence d'une ou de plusieurs salles polyvalentes d'une superficie minimale globale de 200 m²</t>
  </si>
  <si>
    <t>Autres animations</t>
  </si>
  <si>
    <t>Taux de conformité global</t>
  </si>
  <si>
    <t>Taux de conformité</t>
  </si>
  <si>
    <t>L'hôtel est conforme à la catégorie :</t>
  </si>
  <si>
    <t>Existence d'un ascenseur de service (à partir de trois niveaux)</t>
  </si>
  <si>
    <t>Salle de fitness bien aérée</t>
  </si>
  <si>
    <t>Salles de réunion</t>
  </si>
  <si>
    <t>Existence d'une ou de plusieurs salles de réunions</t>
  </si>
  <si>
    <t>Salle(s) de réunions propres</t>
  </si>
  <si>
    <t>Salle(s) de réunions en bon état</t>
  </si>
  <si>
    <t>Salle(s) de réunions climatisée(s) (entre 18 et 25 °C)</t>
  </si>
  <si>
    <t>Salle(s) polyvalente(s) et salles de réunions équipée(s) d'un système de sonorisation en bon état</t>
  </si>
  <si>
    <t>Salle(s) polyvalente(s) et salles de réunion disposant d'une connexion WIFI</t>
  </si>
  <si>
    <t>Equipements des salles polyvalente(s) et salles de réunion propres</t>
  </si>
  <si>
    <t>Equipements des salles polyvalente(s) et salles de réunion en bon état</t>
  </si>
  <si>
    <t>Salle(s) polyvalente(s) et salles de réunions dotée(s) d'un ou de plusieurs écrans de projection adapté(s) à l'espace</t>
  </si>
  <si>
    <t>Existence d'une douche (si l'établissement dispose d'une baignoire au lieu de la douche, ignorer cette partie)</t>
  </si>
  <si>
    <t>Existence d'un parking réservé aux clients de l'établissement</t>
  </si>
  <si>
    <t>100% des chambres disposent d'une salle de bain et de toilettes privées. Dans le cas contraire, l'hôtel ne peut prétendre à une catégorie supérieure à 1 étoile</t>
  </si>
  <si>
    <t>Nombre d'emplacements du parking conforme aux ratios présentés en annexe</t>
  </si>
  <si>
    <t>Parking bien éclairé, de jour comme de nuit</t>
  </si>
  <si>
    <t>Parking surveillé, de jour comme de nuit</t>
  </si>
  <si>
    <t>Un ou plusieurs emplacements sont réservés aux personnes à mobilité réduite</t>
  </si>
  <si>
    <t>Existence d'un jardin/un parc d'une superficie minimale de 200 m²</t>
  </si>
  <si>
    <t>Jardin(s) propre(s) et bien entretenu(s)</t>
  </si>
  <si>
    <t>Jardin(s) bien éclairé(s)</t>
  </si>
  <si>
    <t>Entrée des clients abritée des intempéries</t>
  </si>
  <si>
    <t>Entrée des clients accessibles aux personnes à mobilité réduite</t>
  </si>
  <si>
    <t>Existence d'une signalétique relative à l'accès aux différents services et points de vente que comporte l'établissement</t>
  </si>
  <si>
    <t>Hall d'accueil comportant des assises de type fauteuils, chaises… et de tables basses à raison d'une place assise par 10 chambres, avec un minimum de 6 places assises</t>
  </si>
  <si>
    <t>Espace de réception identifiée grâce à un affichage et comportant un comptoir, un bureau ou une table</t>
  </si>
  <si>
    <t>Informations sur les attractions touristiques en deux langues</t>
  </si>
  <si>
    <t>Existence d'un coffre-fort pour consigner les objets de valeur des clients résidents</t>
  </si>
  <si>
    <t>Personnel de la réception portant un uniforme/une tenue</t>
  </si>
  <si>
    <t>Personnel de la conciergerie portant un uniforme/tenue</t>
  </si>
  <si>
    <t>Possibilité d'effectuer un change de devises. Dans ce cas, le taux de change doit être affiché et bien visible</t>
  </si>
  <si>
    <t>Existence d'ascenseur(s) réservé(s) aux clients de l'établissement (à partir de trois niveaux)</t>
  </si>
  <si>
    <t>sol, murs et plafonds de la salle du petit-déjeuner propres</t>
  </si>
  <si>
    <t>sol, murs et plafonds de la salle du petit-déjeuner en bon état</t>
  </si>
  <si>
    <t>Equipements de travail  (comptoirs, consoles, tables de service, aires de buffet…) bon état</t>
  </si>
  <si>
    <t>Existence de chaises hautes adaptées aux enfants, à raison de 1 chaise haute pour 20 tables</t>
  </si>
  <si>
    <t>Tenue du barman propre</t>
  </si>
  <si>
    <t>Salle(s) de séminaires, de réunions et de cérémonies</t>
  </si>
  <si>
    <t>Sensibilisation des clients sur l'importance de l'optimisation de l'énergie et de l'eau</t>
  </si>
  <si>
    <t>Porte dotée d'un ferme-porte (se fermant seule lorsqu'elle est laissée ouverte)</t>
  </si>
  <si>
    <t>Existence d'un lit (dimensions minimales des lits doubles 1,40 cm x 1,90  cm ; dimensions des lits jumeaux  : 0,80 cm x 1,90 cm)</t>
  </si>
  <si>
    <t>Rideaux couvrant toute la surface des fenêtres, permettant d'avoir une obscurité parfaite lorsqu'ils sont fermés (le black-out)</t>
  </si>
  <si>
    <t>Porte-bagages, correspondant au standing de l'établissement</t>
  </si>
  <si>
    <t>Une boite à rebus</t>
  </si>
  <si>
    <t>Fils électriques invisibles</t>
  </si>
  <si>
    <t>Télévision (dont la télécommande) propre</t>
  </si>
  <si>
    <t>Télévision (donc la télécommande) en bon état</t>
  </si>
  <si>
    <t>Respect de la superficie minimale exigée de la salle du petit-déjeuner (annexe)</t>
  </si>
  <si>
    <t>Existence d'un distributeur de billets de banques</t>
  </si>
  <si>
    <t>Type d'exigence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</si>
</sst>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7"/>
      <color theme="1"/>
      <name val="Segoe UI Light"/>
      <family val="2"/>
    </font>
    <font>
      <sz val="7"/>
      <name val="Segoe UI Light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5">
    <xf numFmtId="0" fontId="0" fillId="0" borderId="0" xfId="0"/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9" fontId="1" fillId="0" borderId="1" xfId="1" applyFont="1" applyFill="1" applyBorder="1" applyAlignment="1">
      <alignment horizontal="center" wrapText="1"/>
    </xf>
    <xf numFmtId="164" fontId="1" fillId="0" borderId="1" xfId="1" applyNumberFormat="1" applyFont="1" applyFill="1" applyBorder="1" applyAlignment="1">
      <alignment wrapText="1"/>
    </xf>
    <xf numFmtId="164" fontId="1" fillId="0" borderId="1" xfId="1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9" fontId="1" fillId="0" borderId="2" xfId="1" applyFont="1" applyFill="1" applyBorder="1" applyAlignment="1">
      <alignment horizontal="center" wrapText="1"/>
    </xf>
    <xf numFmtId="164" fontId="1" fillId="0" borderId="2" xfId="1" applyNumberFormat="1" applyFont="1" applyFill="1" applyBorder="1" applyAlignment="1">
      <alignment wrapText="1"/>
    </xf>
    <xf numFmtId="164" fontId="1" fillId="0" borderId="2" xfId="1" applyNumberFormat="1" applyFont="1" applyFill="1" applyBorder="1" applyAlignment="1">
      <alignment horizontal="left" wrapText="1"/>
    </xf>
    <xf numFmtId="0" fontId="0" fillId="0" borderId="0" xfId="0" applyBorder="1"/>
    <xf numFmtId="9" fontId="0" fillId="0" borderId="0" xfId="1" applyFont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164" fontId="0" fillId="0" borderId="0" xfId="1" applyNumberFormat="1" applyFont="1" applyBorder="1"/>
    <xf numFmtId="9" fontId="7" fillId="0" borderId="0" xfId="1" applyFont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9" fontId="6" fillId="0" borderId="3" xfId="1" applyFont="1" applyBorder="1" applyAlignment="1">
      <alignment horizontal="center"/>
    </xf>
    <xf numFmtId="164" fontId="6" fillId="0" borderId="3" xfId="1" applyNumberFormat="1" applyFont="1" applyBorder="1" applyAlignment="1">
      <alignment horizontal="center"/>
    </xf>
    <xf numFmtId="164" fontId="6" fillId="0" borderId="3" xfId="1" applyNumberFormat="1" applyFont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9" fontId="3" fillId="2" borderId="3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3" xfId="1" applyFont="1" applyFill="1" applyBorder="1" applyAlignment="1">
      <alignment vertical="center" wrapText="1"/>
    </xf>
    <xf numFmtId="164" fontId="4" fillId="0" borderId="3" xfId="1" applyNumberFormat="1" applyFont="1" applyFill="1" applyBorder="1" applyAlignment="1">
      <alignment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9" fontId="4" fillId="0" borderId="3" xfId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100" b="1">
                <a:solidFill>
                  <a:schemeClr val="accent5"/>
                </a:solidFill>
                <a:latin typeface="+mj-lt"/>
              </a:rPr>
              <a:t>Taux de</a:t>
            </a:r>
            <a:r>
              <a:rPr lang="fr-FR" sz="1100" b="1" baseline="0">
                <a:solidFill>
                  <a:schemeClr val="accent5"/>
                </a:solidFill>
                <a:latin typeface="+mj-lt"/>
              </a:rPr>
              <a:t> conformité par bloc</a:t>
            </a:r>
            <a:endParaRPr lang="fr-FR" sz="1100" b="1">
              <a:solidFill>
                <a:schemeClr val="accent5"/>
              </a:solidFill>
              <a:latin typeface="+mj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'Synthèse et résultat'!$A$2:$A$21</c:f>
              <c:strCache>
                <c:ptCount val="20"/>
                <c:pt idx="0">
                  <c:v>Information et réservation</c:v>
                </c:pt>
                <c:pt idx="1">
                  <c:v>Extérieur</c:v>
                </c:pt>
                <c:pt idx="2">
                  <c:v>Accueil et réception</c:v>
                </c:pt>
                <c:pt idx="3">
                  <c:v>Sanitaires publiques</c:v>
                </c:pt>
                <c:pt idx="4">
                  <c:v>Circulation</c:v>
                </c:pt>
                <c:pt idx="5">
                  <c:v>Petit déjeuner</c:v>
                </c:pt>
                <c:pt idx="6">
                  <c:v>Restaurant principal</c:v>
                </c:pt>
                <c:pt idx="7">
                  <c:v>Restaurant thématique</c:v>
                </c:pt>
                <c:pt idx="8">
                  <c:v>Bar</c:v>
                </c:pt>
                <c:pt idx="9">
                  <c:v>Salle polyvalente</c:v>
                </c:pt>
                <c:pt idx="10">
                  <c:v>Bien-être et fitness</c:v>
                </c:pt>
                <c:pt idx="11">
                  <c:v>Piscine extérieure</c:v>
                </c:pt>
                <c:pt idx="12">
                  <c:v>Loisirs/services pour enfants</c:v>
                </c:pt>
                <c:pt idx="13">
                  <c:v>Autres animations</c:v>
                </c:pt>
                <c:pt idx="14">
                  <c:v>Boutique</c:v>
                </c:pt>
                <c:pt idx="15">
                  <c:v>Espaces d'habitation</c:v>
                </c:pt>
                <c:pt idx="16">
                  <c:v>Salle de bain et toilettes</c:v>
                </c:pt>
                <c:pt idx="17">
                  <c:v>Personnel</c:v>
                </c:pt>
                <c:pt idx="18">
                  <c:v>Electricité, eau et assainissement</c:v>
                </c:pt>
                <c:pt idx="19">
                  <c:v>Taux de conformité global</c:v>
                </c:pt>
              </c:strCache>
            </c:strRef>
          </c:cat>
          <c:val>
            <c:numRef>
              <c:f>'Synthèse et résultat'!$B$2:$B$21</c:f>
              <c:numCache>
                <c:formatCode>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F-4934-81E4-8B2D460561B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77558048"/>
        <c:axId val="377839936"/>
      </c:barChart>
      <c:catAx>
        <c:axId val="37755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7839936"/>
        <c:crosses val="autoZero"/>
        <c:auto val="1"/>
        <c:lblAlgn val="ctr"/>
        <c:lblOffset val="100"/>
        <c:noMultiLvlLbl val="0"/>
      </c:catAx>
      <c:valAx>
        <c:axId val="37783993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77558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0</xdr:row>
      <xdr:rowOff>0</xdr:rowOff>
    </xdr:from>
    <xdr:to>
      <xdr:col>8</xdr:col>
      <xdr:colOff>650875</xdr:colOff>
      <xdr:row>20</xdr:row>
      <xdr:rowOff>190499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EE40527-42D3-411C-9F7E-C536428F0A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476250</xdr:colOff>
      <xdr:row>23</xdr:row>
      <xdr:rowOff>31750</xdr:rowOff>
    </xdr:from>
    <xdr:to>
      <xdr:col>5</xdr:col>
      <xdr:colOff>606425</xdr:colOff>
      <xdr:row>29</xdr:row>
      <xdr:rowOff>57150</xdr:rowOff>
    </xdr:to>
    <xdr:sp macro="" textlink="">
      <xdr:nvSpPr>
        <xdr:cNvPr id="3" name="Bulle narrative : rectangle 2">
          <a:extLst>
            <a:ext uri="{FF2B5EF4-FFF2-40B4-BE49-F238E27FC236}">
              <a16:creationId xmlns:a16="http://schemas.microsoft.com/office/drawing/2014/main" id="{669B365B-A87E-45A2-8176-35D3F46F1D7B}"/>
            </a:ext>
          </a:extLst>
        </xdr:cNvPr>
        <xdr:cNvSpPr/>
      </xdr:nvSpPr>
      <xdr:spPr>
        <a:xfrm>
          <a:off x="3606800" y="4292600"/>
          <a:ext cx="2606675" cy="1130300"/>
        </a:xfrm>
        <a:prstGeom prst="wedgeRectCallout">
          <a:avLst>
            <a:gd name="adj1" fmla="val -75252"/>
            <a:gd name="adj2" fmla="val -40513"/>
          </a:avLst>
        </a:prstGeom>
        <a:solidFill>
          <a:schemeClr val="accent5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De 85%% à 100% = 5 étoiles</a:t>
          </a:r>
        </a:p>
        <a:p>
          <a:pPr algn="l"/>
          <a:r>
            <a:rPr lang="fr-FR" sz="1100">
              <a:solidFill>
                <a:sysClr val="windowText" lastClr="000000"/>
              </a:solidFill>
            </a:rPr>
            <a:t>De 75% à 84% = 4 étoiles</a:t>
          </a:r>
        </a:p>
        <a:p>
          <a:pPr algn="l"/>
          <a:r>
            <a:rPr lang="fr-FR" sz="1100">
              <a:solidFill>
                <a:sysClr val="windowText" lastClr="000000"/>
              </a:solidFill>
            </a:rPr>
            <a:t>De 60% à 74% = 3 étoiles</a:t>
          </a:r>
        </a:p>
        <a:p>
          <a:pPr algn="l"/>
          <a:r>
            <a:rPr lang="fr-FR" sz="1100">
              <a:solidFill>
                <a:sysClr val="windowText" lastClr="000000"/>
              </a:solidFill>
            </a:rPr>
            <a:t>De 45% à 59% = 2 étoiles</a:t>
          </a:r>
        </a:p>
        <a:p>
          <a:pPr algn="l"/>
          <a:r>
            <a:rPr lang="fr-FR" sz="1100">
              <a:solidFill>
                <a:sysClr val="windowText" lastClr="000000"/>
              </a:solidFill>
            </a:rPr>
            <a:t>De 30% à 44% = 1 étoile</a:t>
          </a:r>
        </a:p>
        <a:p>
          <a:pPr algn="l"/>
          <a:r>
            <a:rPr lang="fr-FR" sz="1100">
              <a:solidFill>
                <a:sysClr val="windowText" lastClr="000000"/>
              </a:solidFill>
            </a:rPr>
            <a:t>Moins de 30% = non classé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5"/>
  <sheetViews>
    <sheetView tabSelected="1" zoomScaleNormal="100" zoomScaleSheetLayoutView="100" workbookViewId="0">
      <pane ySplit="1" topLeftCell="A63" activePane="bottomLeft" state="frozen"/>
      <selection pane="bottomLeft" activeCell="C4" sqref="C4:C114"/>
    </sheetView>
  </sheetViews>
  <sheetFormatPr baseColWidth="10" defaultColWidth="11" defaultRowHeight="9" x14ac:dyDescent="0.15"/>
  <cols>
    <col min="1" max="2" width="19.7109375" style="5" customWidth="1"/>
    <col min="3" max="3" width="64.140625" style="2" customWidth="1"/>
    <col min="4" max="4" width="13.42578125" style="6" customWidth="1"/>
    <col min="5" max="5" width="11" style="6" customWidth="1"/>
    <col min="6" max="6" width="13.140625" style="6" hidden="1" customWidth="1"/>
    <col min="7" max="7" width="11" style="23" customWidth="1"/>
    <col min="8" max="10" width="11" style="6" hidden="1" customWidth="1"/>
    <col min="11" max="11" width="19.7109375" style="2" hidden="1" customWidth="1"/>
    <col min="12" max="12" width="15.5703125" style="7" hidden="1" customWidth="1"/>
    <col min="13" max="13" width="15.5703125" style="8" hidden="1" customWidth="1"/>
    <col min="14" max="14" width="15.5703125" style="5" hidden="1" customWidth="1"/>
    <col min="15" max="15" width="15.5703125" style="9" hidden="1" customWidth="1"/>
    <col min="16" max="16" width="15.5703125" style="2" hidden="1" customWidth="1"/>
    <col min="17" max="16384" width="11" style="2"/>
  </cols>
  <sheetData>
    <row r="1" spans="1:17" s="3" customFormat="1" ht="48" x14ac:dyDescent="0.25">
      <c r="A1" s="24" t="s">
        <v>1</v>
      </c>
      <c r="B1" s="35" t="s">
        <v>367</v>
      </c>
      <c r="C1" s="24" t="s">
        <v>0</v>
      </c>
      <c r="D1" s="24" t="s">
        <v>2</v>
      </c>
      <c r="E1" s="24" t="s">
        <v>456</v>
      </c>
      <c r="F1" s="24" t="s">
        <v>366</v>
      </c>
      <c r="G1" s="36" t="s">
        <v>364</v>
      </c>
      <c r="H1" s="24" t="s">
        <v>365</v>
      </c>
      <c r="I1" s="24" t="s">
        <v>399</v>
      </c>
      <c r="J1" s="24" t="s">
        <v>400</v>
      </c>
      <c r="K1" s="24" t="s">
        <v>398</v>
      </c>
      <c r="L1" s="37" t="s">
        <v>385</v>
      </c>
      <c r="M1" s="25" t="s">
        <v>386</v>
      </c>
      <c r="N1" s="24" t="s">
        <v>387</v>
      </c>
      <c r="O1" s="25" t="s">
        <v>388</v>
      </c>
      <c r="P1" s="25" t="s">
        <v>403</v>
      </c>
      <c r="Q1" s="30"/>
    </row>
    <row r="2" spans="1:17" s="21" customFormat="1" ht="12" x14ac:dyDescent="0.25">
      <c r="A2" s="47" t="s">
        <v>12</v>
      </c>
      <c r="B2" s="48" t="s">
        <v>12</v>
      </c>
      <c r="C2" s="45" t="s">
        <v>13</v>
      </c>
      <c r="D2" s="38" t="s">
        <v>12</v>
      </c>
      <c r="E2" s="38" t="s">
        <v>12</v>
      </c>
      <c r="F2" s="38"/>
      <c r="G2" s="41"/>
      <c r="H2" s="38"/>
      <c r="I2" s="38"/>
      <c r="J2" s="38"/>
      <c r="K2" s="26"/>
      <c r="L2" s="39"/>
      <c r="M2" s="40"/>
      <c r="N2" s="26"/>
      <c r="O2" s="40"/>
      <c r="P2" s="40"/>
      <c r="Q2" s="31"/>
    </row>
    <row r="3" spans="1:17" s="21" customFormat="1" ht="24" x14ac:dyDescent="0.25">
      <c r="A3" s="47"/>
      <c r="B3" s="48"/>
      <c r="C3" s="45" t="s">
        <v>43</v>
      </c>
      <c r="D3" s="38" t="s">
        <v>12</v>
      </c>
      <c r="E3" s="38" t="s">
        <v>12</v>
      </c>
      <c r="F3" s="38"/>
      <c r="G3" s="41"/>
      <c r="H3" s="38"/>
      <c r="I3" s="38"/>
      <c r="J3" s="38"/>
      <c r="K3" s="26"/>
      <c r="L3" s="39"/>
      <c r="M3" s="40"/>
      <c r="N3" s="26"/>
      <c r="O3" s="40"/>
      <c r="P3" s="40"/>
      <c r="Q3" s="31"/>
    </row>
    <row r="4" spans="1:17" ht="36" x14ac:dyDescent="0.15">
      <c r="A4" s="47"/>
      <c r="B4" s="48"/>
      <c r="C4" s="26" t="s">
        <v>420</v>
      </c>
      <c r="D4" s="38" t="s">
        <v>12</v>
      </c>
      <c r="E4" s="38" t="s">
        <v>12</v>
      </c>
      <c r="F4" s="38"/>
      <c r="G4" s="41"/>
      <c r="H4" s="38"/>
      <c r="I4" s="38"/>
      <c r="J4" s="38"/>
      <c r="K4" s="26"/>
      <c r="L4" s="39"/>
      <c r="M4" s="40"/>
      <c r="N4" s="26"/>
      <c r="O4" s="40"/>
      <c r="P4" s="40"/>
      <c r="Q4" s="32"/>
    </row>
    <row r="5" spans="1:17" s="4" customFormat="1" ht="12" x14ac:dyDescent="0.25">
      <c r="A5" s="47" t="s">
        <v>8</v>
      </c>
      <c r="B5" s="48" t="s">
        <v>361</v>
      </c>
      <c r="C5" s="26" t="s">
        <v>9</v>
      </c>
      <c r="D5" s="38" t="s">
        <v>3</v>
      </c>
      <c r="E5" s="38" t="s">
        <v>5</v>
      </c>
      <c r="F5" s="38">
        <v>3</v>
      </c>
      <c r="G5" s="41"/>
      <c r="H5" s="38">
        <f t="shared" ref="H5:H69" si="0">F5*G5</f>
        <v>0</v>
      </c>
      <c r="I5" s="38">
        <f>IF(D5="Binaire",1,3)*F5</f>
        <v>3</v>
      </c>
      <c r="J5" s="47">
        <f>SUM(H5:H7)</f>
        <v>0</v>
      </c>
      <c r="K5" s="47">
        <f>SUM(I5:I7)</f>
        <v>9</v>
      </c>
      <c r="L5" s="49">
        <f>J5/K5</f>
        <v>0</v>
      </c>
      <c r="M5" s="50">
        <v>0.4</v>
      </c>
      <c r="N5" s="51">
        <f>L5*M5+L8*M8</f>
        <v>0</v>
      </c>
      <c r="O5" s="50">
        <v>0.01</v>
      </c>
      <c r="P5" s="53" t="e">
        <f>N5*O5+N10*O10+N33*O33+N83*O83+N104*O104+N116*O116+N130*O130+#REF!*#REF!+N147*O147+N161*O161+#REF!*#REF!+N191*O191+#REF!*#REF!+#REF!*#REF!+#REF!*#REF!+N217*O217+N303*O303+N354*O354+N386*O386</f>
        <v>#REF!</v>
      </c>
      <c r="Q5" s="33"/>
    </row>
    <row r="6" spans="1:17" s="4" customFormat="1" ht="12" x14ac:dyDescent="0.25">
      <c r="A6" s="47"/>
      <c r="B6" s="48"/>
      <c r="C6" s="26" t="s">
        <v>14</v>
      </c>
      <c r="D6" s="38" t="s">
        <v>3</v>
      </c>
      <c r="E6" s="38" t="s">
        <v>6</v>
      </c>
      <c r="F6" s="38">
        <v>3</v>
      </c>
      <c r="G6" s="41"/>
      <c r="H6" s="38">
        <f t="shared" si="0"/>
        <v>0</v>
      </c>
      <c r="I6" s="38">
        <f>IF(D6="Binaire",1,3)*F6</f>
        <v>3</v>
      </c>
      <c r="J6" s="47"/>
      <c r="K6" s="47"/>
      <c r="L6" s="49"/>
      <c r="M6" s="50"/>
      <c r="N6" s="47"/>
      <c r="O6" s="50"/>
      <c r="P6" s="54"/>
      <c r="Q6" s="33"/>
    </row>
    <row r="7" spans="1:17" ht="24" x14ac:dyDescent="0.15">
      <c r="A7" s="47"/>
      <c r="B7" s="48"/>
      <c r="C7" s="26" t="s">
        <v>15</v>
      </c>
      <c r="D7" s="38" t="s">
        <v>3</v>
      </c>
      <c r="E7" s="38" t="s">
        <v>6</v>
      </c>
      <c r="F7" s="38">
        <v>3</v>
      </c>
      <c r="G7" s="41"/>
      <c r="H7" s="38">
        <f t="shared" si="0"/>
        <v>0</v>
      </c>
      <c r="I7" s="38">
        <f>IF(D7="Binaire",1,3)*F7</f>
        <v>3</v>
      </c>
      <c r="J7" s="47"/>
      <c r="K7" s="47"/>
      <c r="L7" s="49"/>
      <c r="M7" s="50"/>
      <c r="N7" s="47"/>
      <c r="O7" s="50"/>
      <c r="P7" s="54"/>
      <c r="Q7" s="32"/>
    </row>
    <row r="8" spans="1:17" ht="12" x14ac:dyDescent="0.15">
      <c r="A8" s="47"/>
      <c r="B8" s="48" t="s">
        <v>362</v>
      </c>
      <c r="C8" s="26" t="s">
        <v>10</v>
      </c>
      <c r="D8" s="38" t="s">
        <v>3</v>
      </c>
      <c r="E8" s="38" t="s">
        <v>6</v>
      </c>
      <c r="F8" s="38">
        <v>3</v>
      </c>
      <c r="G8" s="41"/>
      <c r="H8" s="38">
        <f t="shared" si="0"/>
        <v>0</v>
      </c>
      <c r="I8" s="38">
        <f>IF(D8="Binaire",1,3)*F8</f>
        <v>3</v>
      </c>
      <c r="J8" s="47">
        <f>SUM(H8:H9)</f>
        <v>0</v>
      </c>
      <c r="K8" s="47">
        <f>SUM(I8:I9)</f>
        <v>5</v>
      </c>
      <c r="L8" s="49">
        <f>J8/K8</f>
        <v>0</v>
      </c>
      <c r="M8" s="50">
        <v>0.6</v>
      </c>
      <c r="N8" s="47"/>
      <c r="O8" s="50"/>
      <c r="P8" s="54"/>
      <c r="Q8" s="32"/>
    </row>
    <row r="9" spans="1:17" ht="12" x14ac:dyDescent="0.15">
      <c r="A9" s="47"/>
      <c r="B9" s="48"/>
      <c r="C9" s="26" t="s">
        <v>11</v>
      </c>
      <c r="D9" s="38" t="s">
        <v>3</v>
      </c>
      <c r="E9" s="38" t="s">
        <v>5</v>
      </c>
      <c r="F9" s="38">
        <v>2</v>
      </c>
      <c r="G9" s="41"/>
      <c r="H9" s="38">
        <f t="shared" si="0"/>
        <v>0</v>
      </c>
      <c r="I9" s="38">
        <f>IF(D9="Binaire",1,3)*F9</f>
        <v>2</v>
      </c>
      <c r="J9" s="47"/>
      <c r="K9" s="47"/>
      <c r="L9" s="49"/>
      <c r="M9" s="50"/>
      <c r="N9" s="47"/>
      <c r="O9" s="50"/>
      <c r="P9" s="54"/>
      <c r="Q9" s="32"/>
    </row>
    <row r="10" spans="1:17" ht="12" x14ac:dyDescent="0.15">
      <c r="A10" s="47" t="s">
        <v>16</v>
      </c>
      <c r="B10" s="48" t="s">
        <v>363</v>
      </c>
      <c r="C10" s="26" t="s">
        <v>419</v>
      </c>
      <c r="D10" s="38" t="s">
        <v>3</v>
      </c>
      <c r="E10" s="38" t="s">
        <v>6</v>
      </c>
      <c r="F10" s="38">
        <v>2</v>
      </c>
      <c r="G10" s="41"/>
      <c r="H10" s="38">
        <f t="shared" si="0"/>
        <v>0</v>
      </c>
      <c r="I10" s="38">
        <f>IF(D10="Binaire",1,3)*F10</f>
        <v>2</v>
      </c>
      <c r="J10" s="47">
        <f>SUM(H10:H21)</f>
        <v>0</v>
      </c>
      <c r="K10" s="47">
        <f>SUM(I10:I21)</f>
        <v>36</v>
      </c>
      <c r="L10" s="49">
        <f>+J10/K10</f>
        <v>0</v>
      </c>
      <c r="M10" s="50">
        <v>0.4</v>
      </c>
      <c r="N10" s="52">
        <f>L10*M10+L22*M22+L27*M27</f>
        <v>0</v>
      </c>
      <c r="O10" s="50">
        <v>0.04</v>
      </c>
      <c r="P10" s="54"/>
      <c r="Q10" s="32"/>
    </row>
    <row r="11" spans="1:17" ht="12" x14ac:dyDescent="0.15">
      <c r="A11" s="47"/>
      <c r="B11" s="48"/>
      <c r="C11" s="26" t="s">
        <v>421</v>
      </c>
      <c r="D11" s="38" t="s">
        <v>3</v>
      </c>
      <c r="E11" s="38" t="s">
        <v>6</v>
      </c>
      <c r="F11" s="38">
        <v>8</v>
      </c>
      <c r="G11" s="41"/>
      <c r="H11" s="38">
        <f>IF(G11="1/5 max 50",8,IF(G11="1/8 max 40",4,IF(G11="1/10 max 20",2,0)))</f>
        <v>0</v>
      </c>
      <c r="I11" s="38">
        <f>IF(D11="Binaire",1,3)*F11</f>
        <v>8</v>
      </c>
      <c r="J11" s="47"/>
      <c r="K11" s="47"/>
      <c r="L11" s="49"/>
      <c r="M11" s="50"/>
      <c r="N11" s="47"/>
      <c r="O11" s="50"/>
      <c r="P11" s="54"/>
      <c r="Q11" s="32"/>
    </row>
    <row r="12" spans="1:17" ht="12" x14ac:dyDescent="0.15">
      <c r="A12" s="47"/>
      <c r="B12" s="48"/>
      <c r="C12" s="26" t="s">
        <v>422</v>
      </c>
      <c r="D12" s="38" t="s">
        <v>4</v>
      </c>
      <c r="E12" s="38" t="s">
        <v>6</v>
      </c>
      <c r="F12" s="38">
        <v>1</v>
      </c>
      <c r="G12" s="41"/>
      <c r="H12" s="38">
        <f t="shared" si="0"/>
        <v>0</v>
      </c>
      <c r="I12" s="38">
        <f>IF(D12="Binaire",1,3)*F12</f>
        <v>3</v>
      </c>
      <c r="J12" s="47"/>
      <c r="K12" s="47"/>
      <c r="L12" s="49"/>
      <c r="M12" s="50"/>
      <c r="N12" s="47"/>
      <c r="O12" s="50"/>
      <c r="P12" s="54"/>
      <c r="Q12" s="32"/>
    </row>
    <row r="13" spans="1:17" ht="12" x14ac:dyDescent="0.15">
      <c r="A13" s="47"/>
      <c r="B13" s="48"/>
      <c r="C13" s="26" t="s">
        <v>185</v>
      </c>
      <c r="D13" s="38" t="s">
        <v>4</v>
      </c>
      <c r="E13" s="38" t="s">
        <v>6</v>
      </c>
      <c r="F13" s="38">
        <v>1</v>
      </c>
      <c r="G13" s="41"/>
      <c r="H13" s="38">
        <f t="shared" si="0"/>
        <v>0</v>
      </c>
      <c r="I13" s="38">
        <f>IF(D13="Binaire",1,3)*F13</f>
        <v>3</v>
      </c>
      <c r="J13" s="47"/>
      <c r="K13" s="47"/>
      <c r="L13" s="49"/>
      <c r="M13" s="50"/>
      <c r="N13" s="47"/>
      <c r="O13" s="50"/>
      <c r="P13" s="54"/>
      <c r="Q13" s="32"/>
    </row>
    <row r="14" spans="1:17" ht="24" x14ac:dyDescent="0.15">
      <c r="A14" s="47"/>
      <c r="B14" s="48"/>
      <c r="C14" s="26" t="s">
        <v>186</v>
      </c>
      <c r="D14" s="38" t="s">
        <v>3</v>
      </c>
      <c r="E14" s="38" t="s">
        <v>7</v>
      </c>
      <c r="F14" s="38">
        <v>1</v>
      </c>
      <c r="G14" s="41"/>
      <c r="H14" s="38">
        <f t="shared" si="0"/>
        <v>0</v>
      </c>
      <c r="I14" s="38">
        <f>IF(D14="Binaire",1,3)*F14</f>
        <v>1</v>
      </c>
      <c r="J14" s="47"/>
      <c r="K14" s="47"/>
      <c r="L14" s="49"/>
      <c r="M14" s="50"/>
      <c r="N14" s="47"/>
      <c r="O14" s="50"/>
      <c r="P14" s="54"/>
      <c r="Q14" s="32"/>
    </row>
    <row r="15" spans="1:17" ht="24" x14ac:dyDescent="0.15">
      <c r="A15" s="47"/>
      <c r="B15" s="48"/>
      <c r="C15" s="26" t="s">
        <v>423</v>
      </c>
      <c r="D15" s="38" t="s">
        <v>3</v>
      </c>
      <c r="E15" s="38" t="s">
        <v>7</v>
      </c>
      <c r="F15" s="38">
        <v>3</v>
      </c>
      <c r="G15" s="41"/>
      <c r="H15" s="38">
        <f t="shared" si="0"/>
        <v>0</v>
      </c>
      <c r="I15" s="38">
        <f>IF(D15="Binaire",1,3)*F15</f>
        <v>3</v>
      </c>
      <c r="J15" s="47"/>
      <c r="K15" s="47"/>
      <c r="L15" s="49"/>
      <c r="M15" s="50"/>
      <c r="N15" s="47"/>
      <c r="O15" s="50"/>
      <c r="P15" s="54"/>
      <c r="Q15" s="32"/>
    </row>
    <row r="16" spans="1:17" ht="24" x14ac:dyDescent="0.15">
      <c r="A16" s="47"/>
      <c r="B16" s="48"/>
      <c r="C16" s="26" t="s">
        <v>17</v>
      </c>
      <c r="D16" s="38" t="s">
        <v>3</v>
      </c>
      <c r="E16" s="38" t="s">
        <v>7</v>
      </c>
      <c r="F16" s="38">
        <v>2</v>
      </c>
      <c r="G16" s="41"/>
      <c r="H16" s="38">
        <f t="shared" si="0"/>
        <v>0</v>
      </c>
      <c r="I16" s="38">
        <f>IF(D16="Binaire",1,3)*F16</f>
        <v>2</v>
      </c>
      <c r="J16" s="47"/>
      <c r="K16" s="47"/>
      <c r="L16" s="49"/>
      <c r="M16" s="50"/>
      <c r="N16" s="47"/>
      <c r="O16" s="50"/>
      <c r="P16" s="54"/>
      <c r="Q16" s="32"/>
    </row>
    <row r="17" spans="1:17" ht="24" x14ac:dyDescent="0.15">
      <c r="A17" s="47"/>
      <c r="B17" s="48"/>
      <c r="C17" s="26" t="s">
        <v>424</v>
      </c>
      <c r="D17" s="38" t="s">
        <v>3</v>
      </c>
      <c r="E17" s="38" t="s">
        <v>6</v>
      </c>
      <c r="F17" s="38">
        <v>2</v>
      </c>
      <c r="G17" s="41"/>
      <c r="H17" s="38">
        <f t="shared" si="0"/>
        <v>0</v>
      </c>
      <c r="I17" s="38">
        <f>IF(D17="Binaire",1,3)*F17</f>
        <v>2</v>
      </c>
      <c r="J17" s="47"/>
      <c r="K17" s="47"/>
      <c r="L17" s="49"/>
      <c r="M17" s="50"/>
      <c r="N17" s="47"/>
      <c r="O17" s="50"/>
      <c r="P17" s="54"/>
      <c r="Q17" s="32"/>
    </row>
    <row r="18" spans="1:17" ht="12" x14ac:dyDescent="0.15">
      <c r="A18" s="47"/>
      <c r="B18" s="48"/>
      <c r="C18" s="26" t="s">
        <v>187</v>
      </c>
      <c r="D18" s="38" t="s">
        <v>3</v>
      </c>
      <c r="E18" s="38" t="s">
        <v>6</v>
      </c>
      <c r="F18" s="38">
        <v>3</v>
      </c>
      <c r="G18" s="41"/>
      <c r="H18" s="38">
        <f t="shared" si="0"/>
        <v>0</v>
      </c>
      <c r="I18" s="38">
        <f>IF(D18="Binaire",1,3)*F18</f>
        <v>3</v>
      </c>
      <c r="J18" s="47"/>
      <c r="K18" s="47"/>
      <c r="L18" s="49"/>
      <c r="M18" s="50"/>
      <c r="N18" s="47"/>
      <c r="O18" s="50"/>
      <c r="P18" s="54"/>
      <c r="Q18" s="32"/>
    </row>
    <row r="19" spans="1:17" ht="24" x14ac:dyDescent="0.15">
      <c r="A19" s="47"/>
      <c r="B19" s="48"/>
      <c r="C19" s="26" t="s">
        <v>188</v>
      </c>
      <c r="D19" s="38" t="s">
        <v>3</v>
      </c>
      <c r="E19" s="38" t="s">
        <v>7</v>
      </c>
      <c r="F19" s="38">
        <v>3</v>
      </c>
      <c r="G19" s="41"/>
      <c r="H19" s="38">
        <f t="shared" si="0"/>
        <v>0</v>
      </c>
      <c r="I19" s="38">
        <f>IF(D19="Binaire",1,3)*F19</f>
        <v>3</v>
      </c>
      <c r="J19" s="47"/>
      <c r="K19" s="47"/>
      <c r="L19" s="49"/>
      <c r="M19" s="50"/>
      <c r="N19" s="47"/>
      <c r="O19" s="50"/>
      <c r="P19" s="54"/>
      <c r="Q19" s="32"/>
    </row>
    <row r="20" spans="1:17" ht="24" x14ac:dyDescent="0.15">
      <c r="A20" s="47"/>
      <c r="B20" s="48"/>
      <c r="C20" s="26" t="s">
        <v>345</v>
      </c>
      <c r="D20" s="38" t="s">
        <v>4</v>
      </c>
      <c r="E20" s="38" t="s">
        <v>7</v>
      </c>
      <c r="F20" s="38">
        <v>1</v>
      </c>
      <c r="G20" s="41"/>
      <c r="H20" s="38">
        <f t="shared" si="0"/>
        <v>0</v>
      </c>
      <c r="I20" s="38">
        <f>IF(D20="Binaire",1,3)*F20</f>
        <v>3</v>
      </c>
      <c r="J20" s="47"/>
      <c r="K20" s="47"/>
      <c r="L20" s="49"/>
      <c r="M20" s="50"/>
      <c r="N20" s="47"/>
      <c r="O20" s="50"/>
      <c r="P20" s="54"/>
      <c r="Q20" s="32"/>
    </row>
    <row r="21" spans="1:17" ht="24" x14ac:dyDescent="0.15">
      <c r="A21" s="47"/>
      <c r="B21" s="48"/>
      <c r="C21" s="26" t="s">
        <v>346</v>
      </c>
      <c r="D21" s="38" t="s">
        <v>4</v>
      </c>
      <c r="E21" s="38" t="s">
        <v>7</v>
      </c>
      <c r="F21" s="38">
        <v>1</v>
      </c>
      <c r="G21" s="41"/>
      <c r="H21" s="38">
        <f t="shared" si="0"/>
        <v>0</v>
      </c>
      <c r="I21" s="38">
        <f>IF(D21="Binaire",1,3)*F21</f>
        <v>3</v>
      </c>
      <c r="J21" s="47"/>
      <c r="K21" s="47"/>
      <c r="L21" s="49"/>
      <c r="M21" s="50"/>
      <c r="N21" s="47"/>
      <c r="O21" s="50"/>
      <c r="P21" s="54"/>
      <c r="Q21" s="32"/>
    </row>
    <row r="22" spans="1:17" ht="24" x14ac:dyDescent="0.15">
      <c r="A22" s="47"/>
      <c r="B22" s="48" t="s">
        <v>18</v>
      </c>
      <c r="C22" s="26" t="s">
        <v>425</v>
      </c>
      <c r="D22" s="38" t="s">
        <v>3</v>
      </c>
      <c r="E22" s="38" t="s">
        <v>7</v>
      </c>
      <c r="F22" s="38">
        <v>6</v>
      </c>
      <c r="G22" s="41"/>
      <c r="H22" s="38">
        <f t="shared" si="0"/>
        <v>0</v>
      </c>
      <c r="I22" s="38">
        <f>IF(D22="Binaire",1,3)*F22</f>
        <v>6</v>
      </c>
      <c r="J22" s="47">
        <f>SUM(H22:H26)</f>
        <v>0</v>
      </c>
      <c r="K22" s="47">
        <f>SUM(I22:I26)</f>
        <v>14</v>
      </c>
      <c r="L22" s="49">
        <f>+J22/K22</f>
        <v>0</v>
      </c>
      <c r="M22" s="50">
        <v>0.2</v>
      </c>
      <c r="N22" s="47"/>
      <c r="O22" s="50"/>
      <c r="P22" s="54"/>
      <c r="Q22" s="32"/>
    </row>
    <row r="23" spans="1:17" s="4" customFormat="1" ht="24" x14ac:dyDescent="0.25">
      <c r="A23" s="47"/>
      <c r="B23" s="48"/>
      <c r="C23" s="26" t="s">
        <v>426</v>
      </c>
      <c r="D23" s="38" t="s">
        <v>4</v>
      </c>
      <c r="E23" s="38" t="s">
        <v>7</v>
      </c>
      <c r="F23" s="38">
        <v>1</v>
      </c>
      <c r="G23" s="41"/>
      <c r="H23" s="38">
        <f t="shared" si="0"/>
        <v>0</v>
      </c>
      <c r="I23" s="38">
        <f>IF(D23="Binaire",1,3)*F23</f>
        <v>3</v>
      </c>
      <c r="J23" s="47"/>
      <c r="K23" s="47"/>
      <c r="L23" s="49"/>
      <c r="M23" s="50"/>
      <c r="N23" s="47"/>
      <c r="O23" s="50"/>
      <c r="P23" s="54"/>
      <c r="Q23" s="33"/>
    </row>
    <row r="24" spans="1:17" s="4" customFormat="1" ht="24" x14ac:dyDescent="0.25">
      <c r="A24" s="47"/>
      <c r="B24" s="48"/>
      <c r="C24" s="26" t="s">
        <v>427</v>
      </c>
      <c r="D24" s="38" t="s">
        <v>4</v>
      </c>
      <c r="E24" s="38" t="s">
        <v>7</v>
      </c>
      <c r="F24" s="38">
        <v>1</v>
      </c>
      <c r="G24" s="41"/>
      <c r="H24" s="38">
        <f t="shared" si="0"/>
        <v>0</v>
      </c>
      <c r="I24" s="38">
        <f>IF(D24="Binaire",1,3)*F24</f>
        <v>3</v>
      </c>
      <c r="J24" s="47"/>
      <c r="K24" s="47"/>
      <c r="L24" s="49"/>
      <c r="M24" s="50"/>
      <c r="N24" s="47"/>
      <c r="O24" s="50"/>
      <c r="P24" s="54"/>
      <c r="Q24" s="33"/>
    </row>
    <row r="25" spans="1:17" s="4" customFormat="1" ht="24" x14ac:dyDescent="0.25">
      <c r="A25" s="47"/>
      <c r="B25" s="48"/>
      <c r="C25" s="26" t="s">
        <v>288</v>
      </c>
      <c r="D25" s="38" t="s">
        <v>3</v>
      </c>
      <c r="E25" s="38" t="s">
        <v>7</v>
      </c>
      <c r="F25" s="38">
        <v>1</v>
      </c>
      <c r="G25" s="41"/>
      <c r="H25" s="38">
        <f t="shared" si="0"/>
        <v>0</v>
      </c>
      <c r="I25" s="38">
        <f>IF(D25="Binaire",1,3)*F25</f>
        <v>1</v>
      </c>
      <c r="J25" s="47"/>
      <c r="K25" s="47"/>
      <c r="L25" s="49"/>
      <c r="M25" s="50"/>
      <c r="N25" s="47"/>
      <c r="O25" s="50"/>
      <c r="P25" s="54"/>
      <c r="Q25" s="33"/>
    </row>
    <row r="26" spans="1:17" s="4" customFormat="1" ht="24" x14ac:dyDescent="0.25">
      <c r="A26" s="47"/>
      <c r="B26" s="48"/>
      <c r="C26" s="26" t="s">
        <v>289</v>
      </c>
      <c r="D26" s="38" t="s">
        <v>3</v>
      </c>
      <c r="E26" s="38" t="s">
        <v>7</v>
      </c>
      <c r="F26" s="38">
        <v>1</v>
      </c>
      <c r="G26" s="41"/>
      <c r="H26" s="38">
        <f t="shared" si="0"/>
        <v>0</v>
      </c>
      <c r="I26" s="38">
        <f>IF(D26="Binaire",1,3)*F26</f>
        <v>1</v>
      </c>
      <c r="J26" s="47"/>
      <c r="K26" s="47"/>
      <c r="L26" s="49"/>
      <c r="M26" s="50"/>
      <c r="N26" s="47"/>
      <c r="O26" s="50"/>
      <c r="P26" s="54"/>
      <c r="Q26" s="33"/>
    </row>
    <row r="27" spans="1:17" s="4" customFormat="1" ht="12" x14ac:dyDescent="0.25">
      <c r="A27" s="47"/>
      <c r="B27" s="48" t="s">
        <v>19</v>
      </c>
      <c r="C27" s="26" t="s">
        <v>20</v>
      </c>
      <c r="D27" s="38" t="s">
        <v>3</v>
      </c>
      <c r="E27" s="38" t="s">
        <v>5</v>
      </c>
      <c r="F27" s="38">
        <v>1</v>
      </c>
      <c r="G27" s="41"/>
      <c r="H27" s="38">
        <f t="shared" si="0"/>
        <v>0</v>
      </c>
      <c r="I27" s="38">
        <f>IF(D27="Binaire",1,3)*F27</f>
        <v>1</v>
      </c>
      <c r="J27" s="47">
        <f>SUM(H27:H32)</f>
        <v>0</v>
      </c>
      <c r="K27" s="47">
        <f>SUM(I27:I32)</f>
        <v>15</v>
      </c>
      <c r="L27" s="49">
        <f>+J27/K27</f>
        <v>0</v>
      </c>
      <c r="M27" s="50">
        <v>0.4</v>
      </c>
      <c r="N27" s="47"/>
      <c r="O27" s="50"/>
      <c r="P27" s="54"/>
      <c r="Q27" s="33"/>
    </row>
    <row r="28" spans="1:17" s="4" customFormat="1" ht="12" x14ac:dyDescent="0.25">
      <c r="A28" s="47"/>
      <c r="B28" s="48"/>
      <c r="C28" s="26" t="s">
        <v>194</v>
      </c>
      <c r="D28" s="38" t="s">
        <v>4</v>
      </c>
      <c r="E28" s="38" t="s">
        <v>5</v>
      </c>
      <c r="F28" s="38">
        <v>1</v>
      </c>
      <c r="G28" s="41"/>
      <c r="H28" s="38">
        <f t="shared" si="0"/>
        <v>0</v>
      </c>
      <c r="I28" s="38">
        <f>IF(D28="Binaire",1,3)*F28</f>
        <v>3</v>
      </c>
      <c r="J28" s="47"/>
      <c r="K28" s="47"/>
      <c r="L28" s="49"/>
      <c r="M28" s="50"/>
      <c r="N28" s="47"/>
      <c r="O28" s="50"/>
      <c r="P28" s="54"/>
      <c r="Q28" s="33"/>
    </row>
    <row r="29" spans="1:17" s="4" customFormat="1" ht="12" x14ac:dyDescent="0.25">
      <c r="A29" s="47"/>
      <c r="B29" s="48"/>
      <c r="C29" s="26" t="s">
        <v>192</v>
      </c>
      <c r="D29" s="38" t="s">
        <v>4</v>
      </c>
      <c r="E29" s="38" t="s">
        <v>5</v>
      </c>
      <c r="F29" s="38">
        <v>1</v>
      </c>
      <c r="G29" s="41"/>
      <c r="H29" s="38">
        <f t="shared" si="0"/>
        <v>0</v>
      </c>
      <c r="I29" s="38">
        <f>IF(D29="Binaire",1,3)*F29</f>
        <v>3</v>
      </c>
      <c r="J29" s="47"/>
      <c r="K29" s="47"/>
      <c r="L29" s="49"/>
      <c r="M29" s="50"/>
      <c r="N29" s="47"/>
      <c r="O29" s="50"/>
      <c r="P29" s="54"/>
      <c r="Q29" s="33"/>
    </row>
    <row r="30" spans="1:17" s="4" customFormat="1" ht="12" x14ac:dyDescent="0.25">
      <c r="A30" s="47"/>
      <c r="B30" s="48"/>
      <c r="C30" s="26" t="s">
        <v>193</v>
      </c>
      <c r="D30" s="38" t="s">
        <v>3</v>
      </c>
      <c r="E30" s="38" t="s">
        <v>5</v>
      </c>
      <c r="F30" s="38">
        <v>2</v>
      </c>
      <c r="G30" s="41"/>
      <c r="H30" s="38">
        <f t="shared" si="0"/>
        <v>0</v>
      </c>
      <c r="I30" s="38">
        <f>IF(D30="Binaire",1,3)*F30</f>
        <v>2</v>
      </c>
      <c r="J30" s="47"/>
      <c r="K30" s="47"/>
      <c r="L30" s="49"/>
      <c r="M30" s="50"/>
      <c r="N30" s="47"/>
      <c r="O30" s="50"/>
      <c r="P30" s="54"/>
      <c r="Q30" s="33"/>
    </row>
    <row r="31" spans="1:17" s="4" customFormat="1" ht="12" x14ac:dyDescent="0.25">
      <c r="A31" s="47"/>
      <c r="B31" s="48"/>
      <c r="C31" s="26" t="s">
        <v>190</v>
      </c>
      <c r="D31" s="38" t="s">
        <v>4</v>
      </c>
      <c r="E31" s="38" t="s">
        <v>5</v>
      </c>
      <c r="F31" s="38">
        <v>1</v>
      </c>
      <c r="G31" s="41"/>
      <c r="H31" s="38">
        <f t="shared" si="0"/>
        <v>0</v>
      </c>
      <c r="I31" s="38">
        <f>IF(D31="Binaire",1,3)*F31</f>
        <v>3</v>
      </c>
      <c r="J31" s="47"/>
      <c r="K31" s="47"/>
      <c r="L31" s="49"/>
      <c r="M31" s="50"/>
      <c r="N31" s="47"/>
      <c r="O31" s="50"/>
      <c r="P31" s="54"/>
      <c r="Q31" s="33"/>
    </row>
    <row r="32" spans="1:17" s="4" customFormat="1" ht="12" x14ac:dyDescent="0.25">
      <c r="A32" s="47"/>
      <c r="B32" s="48"/>
      <c r="C32" s="26" t="s">
        <v>191</v>
      </c>
      <c r="D32" s="38" t="s">
        <v>4</v>
      </c>
      <c r="E32" s="38" t="s">
        <v>5</v>
      </c>
      <c r="F32" s="38">
        <v>1</v>
      </c>
      <c r="G32" s="41"/>
      <c r="H32" s="38">
        <f t="shared" si="0"/>
        <v>0</v>
      </c>
      <c r="I32" s="38">
        <f>IF(D32="Binaire",1,3)*F32</f>
        <v>3</v>
      </c>
      <c r="J32" s="47"/>
      <c r="K32" s="47"/>
      <c r="L32" s="49"/>
      <c r="M32" s="50"/>
      <c r="N32" s="47"/>
      <c r="O32" s="50"/>
      <c r="P32" s="54"/>
      <c r="Q32" s="33"/>
    </row>
    <row r="33" spans="1:17" ht="12" x14ac:dyDescent="0.15">
      <c r="A33" s="47" t="s">
        <v>25</v>
      </c>
      <c r="B33" s="48" t="s">
        <v>22</v>
      </c>
      <c r="C33" s="26" t="s">
        <v>24</v>
      </c>
      <c r="D33" s="38" t="s">
        <v>3</v>
      </c>
      <c r="E33" s="38" t="s">
        <v>6</v>
      </c>
      <c r="F33" s="38">
        <v>4</v>
      </c>
      <c r="G33" s="41"/>
      <c r="H33" s="38">
        <f t="shared" si="0"/>
        <v>0</v>
      </c>
      <c r="I33" s="38">
        <f>IF(D33="Binaire",1,3)*F33</f>
        <v>4</v>
      </c>
      <c r="J33" s="47">
        <f>SUM(H33:H42)</f>
        <v>0</v>
      </c>
      <c r="K33" s="47">
        <f>SUM(I33:I42)</f>
        <v>40</v>
      </c>
      <c r="L33" s="49">
        <f>+J33/K33</f>
        <v>0</v>
      </c>
      <c r="M33" s="50">
        <v>0.1</v>
      </c>
      <c r="N33" s="51">
        <f>L33*M33+L43*M43+L55*M55+L71*M71+L82*M82</f>
        <v>0</v>
      </c>
      <c r="O33" s="50">
        <v>0.08</v>
      </c>
      <c r="P33" s="54"/>
      <c r="Q33" s="32"/>
    </row>
    <row r="34" spans="1:17" ht="12" x14ac:dyDescent="0.15">
      <c r="A34" s="47"/>
      <c r="B34" s="48"/>
      <c r="C34" s="26" t="s">
        <v>23</v>
      </c>
      <c r="D34" s="38" t="s">
        <v>3</v>
      </c>
      <c r="E34" s="38" t="s">
        <v>5</v>
      </c>
      <c r="F34" s="38">
        <v>4</v>
      </c>
      <c r="G34" s="41"/>
      <c r="H34" s="38">
        <f t="shared" si="0"/>
        <v>0</v>
      </c>
      <c r="I34" s="38">
        <f>IF(D34="Binaire",1,3)*F34</f>
        <v>4</v>
      </c>
      <c r="J34" s="47"/>
      <c r="K34" s="47"/>
      <c r="L34" s="49"/>
      <c r="M34" s="50"/>
      <c r="N34" s="47"/>
      <c r="O34" s="50"/>
      <c r="P34" s="54"/>
      <c r="Q34" s="32"/>
    </row>
    <row r="35" spans="1:17" ht="12" x14ac:dyDescent="0.15">
      <c r="A35" s="47"/>
      <c r="B35" s="48"/>
      <c r="C35" s="26" t="s">
        <v>21</v>
      </c>
      <c r="D35" s="38" t="s">
        <v>3</v>
      </c>
      <c r="E35" s="38" t="s">
        <v>6</v>
      </c>
      <c r="F35" s="38">
        <v>4</v>
      </c>
      <c r="G35" s="41"/>
      <c r="H35" s="38">
        <f t="shared" si="0"/>
        <v>0</v>
      </c>
      <c r="I35" s="38">
        <f>IF(D35="Binaire",1,3)*F35</f>
        <v>4</v>
      </c>
      <c r="J35" s="47"/>
      <c r="K35" s="47"/>
      <c r="L35" s="49"/>
      <c r="M35" s="50"/>
      <c r="N35" s="47"/>
      <c r="O35" s="50"/>
      <c r="P35" s="54"/>
      <c r="Q35" s="32"/>
    </row>
    <row r="36" spans="1:17" ht="12" x14ac:dyDescent="0.15">
      <c r="A36" s="47"/>
      <c r="B36" s="48"/>
      <c r="C36" s="26" t="s">
        <v>428</v>
      </c>
      <c r="D36" s="38" t="s">
        <v>3</v>
      </c>
      <c r="E36" s="38" t="s">
        <v>6</v>
      </c>
      <c r="F36" s="38">
        <v>4</v>
      </c>
      <c r="G36" s="41"/>
      <c r="H36" s="38">
        <f t="shared" si="0"/>
        <v>0</v>
      </c>
      <c r="I36" s="38">
        <f>IF(D36="Binaire",1,3)*F36</f>
        <v>4</v>
      </c>
      <c r="J36" s="47"/>
      <c r="K36" s="47"/>
      <c r="L36" s="49"/>
      <c r="M36" s="50"/>
      <c r="N36" s="47"/>
      <c r="O36" s="50"/>
      <c r="P36" s="54"/>
      <c r="Q36" s="32"/>
    </row>
    <row r="37" spans="1:17" ht="12" x14ac:dyDescent="0.15">
      <c r="A37" s="47"/>
      <c r="B37" s="48"/>
      <c r="C37" s="26" t="s">
        <v>429</v>
      </c>
      <c r="D37" s="38" t="s">
        <v>3</v>
      </c>
      <c r="E37" s="38" t="s">
        <v>5</v>
      </c>
      <c r="F37" s="38">
        <v>2</v>
      </c>
      <c r="G37" s="41"/>
      <c r="H37" s="38">
        <f t="shared" si="0"/>
        <v>0</v>
      </c>
      <c r="I37" s="38">
        <f>IF(D37="Binaire",1,3)*F37</f>
        <v>2</v>
      </c>
      <c r="J37" s="47"/>
      <c r="K37" s="47"/>
      <c r="L37" s="49"/>
      <c r="M37" s="50"/>
      <c r="N37" s="47"/>
      <c r="O37" s="50"/>
      <c r="P37" s="54"/>
      <c r="Q37" s="32"/>
    </row>
    <row r="38" spans="1:17" ht="12" x14ac:dyDescent="0.15">
      <c r="A38" s="47"/>
      <c r="B38" s="48"/>
      <c r="C38" s="26" t="s">
        <v>31</v>
      </c>
      <c r="D38" s="38" t="s">
        <v>3</v>
      </c>
      <c r="E38" s="38" t="s">
        <v>6</v>
      </c>
      <c r="F38" s="38">
        <v>4</v>
      </c>
      <c r="G38" s="41"/>
      <c r="H38" s="38">
        <f t="shared" si="0"/>
        <v>0</v>
      </c>
      <c r="I38" s="38">
        <f>IF(D38="Binaire",1,3)*F38</f>
        <v>4</v>
      </c>
      <c r="J38" s="47"/>
      <c r="K38" s="47"/>
      <c r="L38" s="49"/>
      <c r="M38" s="50"/>
      <c r="N38" s="47"/>
      <c r="O38" s="50"/>
      <c r="P38" s="54"/>
      <c r="Q38" s="32"/>
    </row>
    <row r="39" spans="1:17" ht="12" x14ac:dyDescent="0.15">
      <c r="A39" s="47"/>
      <c r="B39" s="48"/>
      <c r="C39" s="26" t="s">
        <v>368</v>
      </c>
      <c r="D39" s="38" t="s">
        <v>3</v>
      </c>
      <c r="E39" s="38" t="s">
        <v>6</v>
      </c>
      <c r="F39" s="38">
        <v>2</v>
      </c>
      <c r="G39" s="41"/>
      <c r="H39" s="38">
        <f>F39*G39</f>
        <v>0</v>
      </c>
      <c r="I39" s="38">
        <f>IF(D39="Binaire",1,3)*F39</f>
        <v>2</v>
      </c>
      <c r="J39" s="47"/>
      <c r="K39" s="47"/>
      <c r="L39" s="49"/>
      <c r="M39" s="50"/>
      <c r="N39" s="47"/>
      <c r="O39" s="50"/>
      <c r="P39" s="54"/>
      <c r="Q39" s="32"/>
    </row>
    <row r="40" spans="1:17" ht="24" x14ac:dyDescent="0.15">
      <c r="A40" s="47"/>
      <c r="B40" s="48"/>
      <c r="C40" s="26" t="s">
        <v>189</v>
      </c>
      <c r="D40" s="38" t="s">
        <v>3</v>
      </c>
      <c r="E40" s="38" t="s">
        <v>7</v>
      </c>
      <c r="F40" s="38">
        <v>4</v>
      </c>
      <c r="G40" s="41"/>
      <c r="H40" s="38">
        <f t="shared" si="0"/>
        <v>0</v>
      </c>
      <c r="I40" s="38">
        <f>IF(D40="Binaire",1,3)*F40</f>
        <v>4</v>
      </c>
      <c r="J40" s="47"/>
      <c r="K40" s="47"/>
      <c r="L40" s="49"/>
      <c r="M40" s="50"/>
      <c r="N40" s="47"/>
      <c r="O40" s="50"/>
      <c r="P40" s="54"/>
      <c r="Q40" s="32"/>
    </row>
    <row r="41" spans="1:17" ht="24" x14ac:dyDescent="0.15">
      <c r="A41" s="47"/>
      <c r="B41" s="48"/>
      <c r="C41" s="26" t="s">
        <v>200</v>
      </c>
      <c r="D41" s="38" t="s">
        <v>4</v>
      </c>
      <c r="E41" s="38" t="s">
        <v>7</v>
      </c>
      <c r="F41" s="38">
        <v>3</v>
      </c>
      <c r="G41" s="41"/>
      <c r="H41" s="38">
        <f t="shared" si="0"/>
        <v>0</v>
      </c>
      <c r="I41" s="38">
        <f>IF(D41="Binaire",1,3)*F41</f>
        <v>9</v>
      </c>
      <c r="J41" s="47"/>
      <c r="K41" s="47"/>
      <c r="L41" s="49"/>
      <c r="M41" s="50"/>
      <c r="N41" s="47"/>
      <c r="O41" s="50"/>
      <c r="P41" s="54"/>
      <c r="Q41" s="32"/>
    </row>
    <row r="42" spans="1:17" ht="24" x14ac:dyDescent="0.15">
      <c r="A42" s="47"/>
      <c r="B42" s="48"/>
      <c r="C42" s="26" t="s">
        <v>201</v>
      </c>
      <c r="D42" s="38" t="s">
        <v>4</v>
      </c>
      <c r="E42" s="38" t="s">
        <v>7</v>
      </c>
      <c r="F42" s="38">
        <v>1</v>
      </c>
      <c r="G42" s="41"/>
      <c r="H42" s="38">
        <f t="shared" si="0"/>
        <v>0</v>
      </c>
      <c r="I42" s="38">
        <f>IF(D42="Binaire",1,3)*F42</f>
        <v>3</v>
      </c>
      <c r="J42" s="47"/>
      <c r="K42" s="47"/>
      <c r="L42" s="49"/>
      <c r="M42" s="50"/>
      <c r="N42" s="47"/>
      <c r="O42" s="50"/>
      <c r="P42" s="54"/>
      <c r="Q42" s="32"/>
    </row>
    <row r="43" spans="1:17" ht="12" x14ac:dyDescent="0.15">
      <c r="A43" s="47"/>
      <c r="B43" s="48" t="s">
        <v>42</v>
      </c>
      <c r="C43" s="26" t="s">
        <v>389</v>
      </c>
      <c r="D43" s="38" t="s">
        <v>3</v>
      </c>
      <c r="E43" s="38" t="s">
        <v>5</v>
      </c>
      <c r="F43" s="38">
        <v>6</v>
      </c>
      <c r="G43" s="41"/>
      <c r="H43" s="38">
        <f t="shared" si="0"/>
        <v>0</v>
      </c>
      <c r="I43" s="38">
        <f>IF(D43="Binaire",1,3)*F43</f>
        <v>6</v>
      </c>
      <c r="J43" s="47">
        <f>SUM(H43:H54)</f>
        <v>0</v>
      </c>
      <c r="K43" s="47">
        <f>SUM(I43:I54)</f>
        <v>39</v>
      </c>
      <c r="L43" s="49">
        <f>+J43/K43</f>
        <v>0</v>
      </c>
      <c r="M43" s="50">
        <v>0.4</v>
      </c>
      <c r="N43" s="47"/>
      <c r="O43" s="50"/>
      <c r="P43" s="54"/>
      <c r="Q43" s="32"/>
    </row>
    <row r="44" spans="1:17" ht="12" x14ac:dyDescent="0.15">
      <c r="A44" s="47"/>
      <c r="B44" s="48"/>
      <c r="C44" s="26" t="s">
        <v>372</v>
      </c>
      <c r="D44" s="38" t="s">
        <v>4</v>
      </c>
      <c r="E44" s="38" t="s">
        <v>5</v>
      </c>
      <c r="F44" s="38">
        <v>1</v>
      </c>
      <c r="G44" s="41"/>
      <c r="H44" s="38">
        <f t="shared" si="0"/>
        <v>0</v>
      </c>
      <c r="I44" s="38">
        <f>IF(D44="Binaire",1,3)*F44</f>
        <v>3</v>
      </c>
      <c r="J44" s="47"/>
      <c r="K44" s="47"/>
      <c r="L44" s="49"/>
      <c r="M44" s="50"/>
      <c r="N44" s="47"/>
      <c r="O44" s="50"/>
      <c r="P44" s="54"/>
      <c r="Q44" s="32"/>
    </row>
    <row r="45" spans="1:17" ht="12" x14ac:dyDescent="0.15">
      <c r="A45" s="47"/>
      <c r="B45" s="48"/>
      <c r="C45" s="26" t="s">
        <v>373</v>
      </c>
      <c r="D45" s="38" t="s">
        <v>4</v>
      </c>
      <c r="E45" s="38" t="s">
        <v>5</v>
      </c>
      <c r="F45" s="38">
        <v>1</v>
      </c>
      <c r="G45" s="41"/>
      <c r="H45" s="38">
        <f t="shared" si="0"/>
        <v>0</v>
      </c>
      <c r="I45" s="38">
        <f>IF(D45="Binaire",1,3)*F45</f>
        <v>3</v>
      </c>
      <c r="J45" s="47"/>
      <c r="K45" s="47"/>
      <c r="L45" s="49"/>
      <c r="M45" s="50"/>
      <c r="N45" s="47"/>
      <c r="O45" s="50"/>
      <c r="P45" s="54"/>
      <c r="Q45" s="32"/>
    </row>
    <row r="46" spans="1:17" ht="12" x14ac:dyDescent="0.15">
      <c r="A46" s="47"/>
      <c r="B46" s="48"/>
      <c r="C46" s="26" t="s">
        <v>26</v>
      </c>
      <c r="D46" s="38" t="s">
        <v>3</v>
      </c>
      <c r="E46" s="38" t="s">
        <v>5</v>
      </c>
      <c r="F46" s="38">
        <v>4</v>
      </c>
      <c r="G46" s="41"/>
      <c r="H46" s="38">
        <f t="shared" si="0"/>
        <v>0</v>
      </c>
      <c r="I46" s="38">
        <f>IF(D46="Binaire",1,3)*F46</f>
        <v>4</v>
      </c>
      <c r="J46" s="47"/>
      <c r="K46" s="47"/>
      <c r="L46" s="49"/>
      <c r="M46" s="50"/>
      <c r="N46" s="47"/>
      <c r="O46" s="50"/>
      <c r="P46" s="54"/>
      <c r="Q46" s="32"/>
    </row>
    <row r="47" spans="1:17" ht="12" x14ac:dyDescent="0.15">
      <c r="A47" s="47"/>
      <c r="B47" s="48"/>
      <c r="C47" s="26" t="s">
        <v>40</v>
      </c>
      <c r="D47" s="38" t="s">
        <v>3</v>
      </c>
      <c r="E47" s="38" t="s">
        <v>5</v>
      </c>
      <c r="F47" s="38">
        <v>4</v>
      </c>
      <c r="G47" s="41"/>
      <c r="H47" s="38">
        <f t="shared" si="0"/>
        <v>0</v>
      </c>
      <c r="I47" s="38">
        <f>IF(D47="Binaire",1,3)*F47</f>
        <v>4</v>
      </c>
      <c r="J47" s="47"/>
      <c r="K47" s="47"/>
      <c r="L47" s="49"/>
      <c r="M47" s="50"/>
      <c r="N47" s="47"/>
      <c r="O47" s="50"/>
      <c r="P47" s="54"/>
      <c r="Q47" s="32"/>
    </row>
    <row r="48" spans="1:17" ht="12" x14ac:dyDescent="0.15">
      <c r="A48" s="47"/>
      <c r="B48" s="48"/>
      <c r="C48" s="26" t="s">
        <v>41</v>
      </c>
      <c r="D48" s="38" t="s">
        <v>3</v>
      </c>
      <c r="E48" s="38" t="s">
        <v>6</v>
      </c>
      <c r="F48" s="38">
        <v>2</v>
      </c>
      <c r="G48" s="41"/>
      <c r="H48" s="38">
        <f t="shared" si="0"/>
        <v>0</v>
      </c>
      <c r="I48" s="38">
        <f>IF(D48="Binaire",1,3)*F48</f>
        <v>2</v>
      </c>
      <c r="J48" s="47"/>
      <c r="K48" s="47"/>
      <c r="L48" s="49"/>
      <c r="M48" s="50"/>
      <c r="N48" s="47"/>
      <c r="O48" s="50"/>
      <c r="P48" s="54"/>
      <c r="Q48" s="32"/>
    </row>
    <row r="49" spans="1:17" ht="36" x14ac:dyDescent="0.15">
      <c r="A49" s="47"/>
      <c r="B49" s="48"/>
      <c r="C49" s="42" t="s">
        <v>431</v>
      </c>
      <c r="D49" s="38" t="s">
        <v>3</v>
      </c>
      <c r="E49" s="38" t="s">
        <v>6</v>
      </c>
      <c r="F49" s="38">
        <v>4</v>
      </c>
      <c r="G49" s="41"/>
      <c r="H49" s="38">
        <f t="shared" si="0"/>
        <v>0</v>
      </c>
      <c r="I49" s="38">
        <f>IF(D49="Binaire",1,3)*F49</f>
        <v>4</v>
      </c>
      <c r="J49" s="47"/>
      <c r="K49" s="47"/>
      <c r="L49" s="49"/>
      <c r="M49" s="50"/>
      <c r="N49" s="47"/>
      <c r="O49" s="50"/>
      <c r="P49" s="54"/>
      <c r="Q49" s="32"/>
    </row>
    <row r="50" spans="1:17" ht="12" x14ac:dyDescent="0.15">
      <c r="A50" s="47"/>
      <c r="B50" s="48"/>
      <c r="C50" s="26" t="s">
        <v>195</v>
      </c>
      <c r="D50" s="38" t="s">
        <v>4</v>
      </c>
      <c r="E50" s="38" t="s">
        <v>6</v>
      </c>
      <c r="F50" s="38">
        <v>1</v>
      </c>
      <c r="G50" s="41"/>
      <c r="H50" s="38">
        <f t="shared" si="0"/>
        <v>0</v>
      </c>
      <c r="I50" s="38">
        <f>IF(D50="Binaire",1,3)*F50</f>
        <v>3</v>
      </c>
      <c r="J50" s="47"/>
      <c r="K50" s="47"/>
      <c r="L50" s="49"/>
      <c r="M50" s="50"/>
      <c r="N50" s="47"/>
      <c r="O50" s="50"/>
      <c r="P50" s="54"/>
      <c r="Q50" s="32"/>
    </row>
    <row r="51" spans="1:17" ht="12" x14ac:dyDescent="0.15">
      <c r="A51" s="47"/>
      <c r="B51" s="48"/>
      <c r="C51" s="26" t="s">
        <v>196</v>
      </c>
      <c r="D51" s="38" t="s">
        <v>4</v>
      </c>
      <c r="E51" s="38" t="s">
        <v>6</v>
      </c>
      <c r="F51" s="38">
        <v>1</v>
      </c>
      <c r="G51" s="41"/>
      <c r="H51" s="38">
        <f t="shared" si="0"/>
        <v>0</v>
      </c>
      <c r="I51" s="38">
        <f>IF(D51="Binaire",1,3)*F51</f>
        <v>3</v>
      </c>
      <c r="J51" s="47"/>
      <c r="K51" s="47"/>
      <c r="L51" s="49"/>
      <c r="M51" s="50"/>
      <c r="N51" s="47"/>
      <c r="O51" s="50"/>
      <c r="P51" s="54"/>
      <c r="Q51" s="32"/>
    </row>
    <row r="52" spans="1:17" ht="12" x14ac:dyDescent="0.15">
      <c r="A52" s="47"/>
      <c r="B52" s="48"/>
      <c r="C52" s="26" t="s">
        <v>27</v>
      </c>
      <c r="D52" s="38" t="s">
        <v>3</v>
      </c>
      <c r="E52" s="38" t="s">
        <v>5</v>
      </c>
      <c r="F52" s="38">
        <v>2</v>
      </c>
      <c r="G52" s="41"/>
      <c r="H52" s="38">
        <f t="shared" si="0"/>
        <v>0</v>
      </c>
      <c r="I52" s="38">
        <f>IF(D52="Binaire",1,3)*F52</f>
        <v>2</v>
      </c>
      <c r="J52" s="47"/>
      <c r="K52" s="47"/>
      <c r="L52" s="49"/>
      <c r="M52" s="50"/>
      <c r="N52" s="47"/>
      <c r="O52" s="50"/>
      <c r="P52" s="54"/>
      <c r="Q52" s="32"/>
    </row>
    <row r="53" spans="1:17" ht="24" x14ac:dyDescent="0.15">
      <c r="A53" s="47"/>
      <c r="B53" s="48"/>
      <c r="C53" s="26" t="s">
        <v>430</v>
      </c>
      <c r="D53" s="38" t="s">
        <v>3</v>
      </c>
      <c r="E53" s="38" t="s">
        <v>5</v>
      </c>
      <c r="F53" s="38">
        <v>4</v>
      </c>
      <c r="G53" s="41"/>
      <c r="H53" s="38">
        <f t="shared" si="0"/>
        <v>0</v>
      </c>
      <c r="I53" s="38">
        <f>IF(D53="Binaire",1,3)*F53</f>
        <v>4</v>
      </c>
      <c r="J53" s="47"/>
      <c r="K53" s="47"/>
      <c r="L53" s="49"/>
      <c r="M53" s="50"/>
      <c r="N53" s="47"/>
      <c r="O53" s="50"/>
      <c r="P53" s="54"/>
      <c r="Q53" s="32"/>
    </row>
    <row r="54" spans="1:17" ht="12" x14ac:dyDescent="0.15">
      <c r="A54" s="47"/>
      <c r="B54" s="48"/>
      <c r="C54" s="26" t="s">
        <v>248</v>
      </c>
      <c r="D54" s="38" t="s">
        <v>3</v>
      </c>
      <c r="E54" s="38" t="s">
        <v>6</v>
      </c>
      <c r="F54" s="38">
        <v>1</v>
      </c>
      <c r="G54" s="41"/>
      <c r="H54" s="38">
        <f t="shared" si="0"/>
        <v>0</v>
      </c>
      <c r="I54" s="38">
        <f>IF(D54="Binaire",1,3)*F54</f>
        <v>1</v>
      </c>
      <c r="J54" s="47"/>
      <c r="K54" s="47"/>
      <c r="L54" s="49"/>
      <c r="M54" s="50"/>
      <c r="N54" s="47"/>
      <c r="O54" s="50"/>
      <c r="P54" s="54"/>
      <c r="Q54" s="32"/>
    </row>
    <row r="55" spans="1:17" ht="24" x14ac:dyDescent="0.15">
      <c r="A55" s="47"/>
      <c r="B55" s="48" t="s">
        <v>28</v>
      </c>
      <c r="C55" s="26" t="s">
        <v>432</v>
      </c>
      <c r="D55" s="38" t="s">
        <v>3</v>
      </c>
      <c r="E55" s="38" t="s">
        <v>5</v>
      </c>
      <c r="F55" s="38">
        <v>2</v>
      </c>
      <c r="G55" s="41"/>
      <c r="H55" s="38">
        <f t="shared" si="0"/>
        <v>0</v>
      </c>
      <c r="I55" s="38">
        <f>IF(D55="Binaire",1,3)*F55</f>
        <v>2</v>
      </c>
      <c r="J55" s="47">
        <f>SUM(H55:H70)</f>
        <v>0</v>
      </c>
      <c r="K55" s="47">
        <f>SUM(I55:I70)</f>
        <v>40</v>
      </c>
      <c r="L55" s="49">
        <f>+J55/K55</f>
        <v>0</v>
      </c>
      <c r="M55" s="50">
        <v>0.3</v>
      </c>
      <c r="N55" s="47"/>
      <c r="O55" s="50"/>
      <c r="P55" s="54"/>
      <c r="Q55" s="32"/>
    </row>
    <row r="56" spans="1:17" ht="24" x14ac:dyDescent="0.15">
      <c r="A56" s="47"/>
      <c r="B56" s="48"/>
      <c r="C56" s="26" t="s">
        <v>44</v>
      </c>
      <c r="D56" s="38" t="s">
        <v>3</v>
      </c>
      <c r="E56" s="38" t="s">
        <v>5</v>
      </c>
      <c r="F56" s="38">
        <v>2</v>
      </c>
      <c r="G56" s="41"/>
      <c r="H56" s="38">
        <f t="shared" si="0"/>
        <v>0</v>
      </c>
      <c r="I56" s="38">
        <f>IF(D56="Binaire",1,3)*F56</f>
        <v>2</v>
      </c>
      <c r="J56" s="47"/>
      <c r="K56" s="47"/>
      <c r="L56" s="49"/>
      <c r="M56" s="50"/>
      <c r="N56" s="47"/>
      <c r="O56" s="50"/>
      <c r="P56" s="54"/>
      <c r="Q56" s="32"/>
    </row>
    <row r="57" spans="1:17" ht="24" x14ac:dyDescent="0.15">
      <c r="A57" s="47"/>
      <c r="B57" s="48"/>
      <c r="C57" s="26" t="s">
        <v>30</v>
      </c>
      <c r="D57" s="38" t="s">
        <v>3</v>
      </c>
      <c r="E57" s="38" t="s">
        <v>7</v>
      </c>
      <c r="F57" s="38">
        <v>1</v>
      </c>
      <c r="G57" s="41"/>
      <c r="H57" s="38">
        <f t="shared" si="0"/>
        <v>0</v>
      </c>
      <c r="I57" s="38">
        <f>IF(D57="Binaire",1,3)*F57</f>
        <v>1</v>
      </c>
      <c r="J57" s="47"/>
      <c r="K57" s="47"/>
      <c r="L57" s="49"/>
      <c r="M57" s="50"/>
      <c r="N57" s="47"/>
      <c r="O57" s="50"/>
      <c r="P57" s="54"/>
      <c r="Q57" s="32"/>
    </row>
    <row r="58" spans="1:17" ht="12" x14ac:dyDescent="0.15">
      <c r="A58" s="47"/>
      <c r="B58" s="48"/>
      <c r="C58" s="26" t="s">
        <v>390</v>
      </c>
      <c r="D58" s="38" t="s">
        <v>3</v>
      </c>
      <c r="E58" s="38" t="s">
        <v>5</v>
      </c>
      <c r="F58" s="38">
        <v>1</v>
      </c>
      <c r="G58" s="41"/>
      <c r="H58" s="38">
        <f>IF(G58="24H/24",4,IF(G58="Entre 16 et 24H/J",2,IF(G58="Entre 12 et 16H/J",1,0)))</f>
        <v>0</v>
      </c>
      <c r="I58" s="38">
        <v>4</v>
      </c>
      <c r="J58" s="47"/>
      <c r="K58" s="47"/>
      <c r="L58" s="49"/>
      <c r="M58" s="50"/>
      <c r="N58" s="47"/>
      <c r="O58" s="50"/>
      <c r="P58" s="54"/>
      <c r="Q58" s="32"/>
    </row>
    <row r="59" spans="1:17" ht="24" x14ac:dyDescent="0.15">
      <c r="A59" s="47"/>
      <c r="B59" s="48"/>
      <c r="C59" s="26" t="s">
        <v>197</v>
      </c>
      <c r="D59" s="38" t="s">
        <v>3</v>
      </c>
      <c r="E59" s="38" t="s">
        <v>6</v>
      </c>
      <c r="F59" s="38">
        <v>2</v>
      </c>
      <c r="G59" s="41"/>
      <c r="H59" s="38">
        <f t="shared" si="0"/>
        <v>0</v>
      </c>
      <c r="I59" s="38">
        <f>IF(D59="Binaire",1,3)*F59</f>
        <v>2</v>
      </c>
      <c r="J59" s="47"/>
      <c r="K59" s="47"/>
      <c r="L59" s="49"/>
      <c r="M59" s="50"/>
      <c r="N59" s="47"/>
      <c r="O59" s="50"/>
      <c r="P59" s="54"/>
      <c r="Q59" s="32"/>
    </row>
    <row r="60" spans="1:17" ht="12" x14ac:dyDescent="0.15">
      <c r="A60" s="47"/>
      <c r="B60" s="48"/>
      <c r="C60" s="26" t="s">
        <v>433</v>
      </c>
      <c r="D60" s="38" t="s">
        <v>3</v>
      </c>
      <c r="E60" s="38" t="s">
        <v>6</v>
      </c>
      <c r="F60" s="38">
        <v>1</v>
      </c>
      <c r="G60" s="41"/>
      <c r="H60" s="38">
        <f t="shared" si="0"/>
        <v>0</v>
      </c>
      <c r="I60" s="38">
        <f>IF(D60="Binaire",1,3)*F60</f>
        <v>1</v>
      </c>
      <c r="J60" s="47"/>
      <c r="K60" s="47"/>
      <c r="L60" s="49"/>
      <c r="M60" s="50"/>
      <c r="N60" s="47"/>
      <c r="O60" s="50"/>
      <c r="P60" s="54"/>
      <c r="Q60" s="32"/>
    </row>
    <row r="61" spans="1:17" ht="24" x14ac:dyDescent="0.15">
      <c r="A61" s="47"/>
      <c r="B61" s="48"/>
      <c r="C61" s="26" t="s">
        <v>434</v>
      </c>
      <c r="D61" s="38" t="s">
        <v>3</v>
      </c>
      <c r="E61" s="38" t="s">
        <v>6</v>
      </c>
      <c r="F61" s="38">
        <v>4</v>
      </c>
      <c r="G61" s="41"/>
      <c r="H61" s="38">
        <f t="shared" si="0"/>
        <v>0</v>
      </c>
      <c r="I61" s="38">
        <f>IF(D61="Binaire",1,3)*F61</f>
        <v>4</v>
      </c>
      <c r="J61" s="47"/>
      <c r="K61" s="47"/>
      <c r="L61" s="49"/>
      <c r="M61" s="50"/>
      <c r="N61" s="47"/>
      <c r="O61" s="50"/>
      <c r="P61" s="54"/>
      <c r="Q61" s="32"/>
    </row>
    <row r="62" spans="1:17" ht="12" x14ac:dyDescent="0.15">
      <c r="A62" s="47"/>
      <c r="B62" s="48"/>
      <c r="C62" s="26" t="s">
        <v>29</v>
      </c>
      <c r="D62" s="38" t="s">
        <v>3</v>
      </c>
      <c r="E62" s="38" t="s">
        <v>6</v>
      </c>
      <c r="F62" s="38">
        <v>4</v>
      </c>
      <c r="G62" s="41"/>
      <c r="H62" s="38">
        <f t="shared" si="0"/>
        <v>0</v>
      </c>
      <c r="I62" s="38">
        <f>IF(D62="Binaire",1,3)*F62</f>
        <v>4</v>
      </c>
      <c r="J62" s="47"/>
      <c r="K62" s="47"/>
      <c r="L62" s="49"/>
      <c r="M62" s="50"/>
      <c r="N62" s="47"/>
      <c r="O62" s="50"/>
      <c r="P62" s="54"/>
      <c r="Q62" s="32"/>
    </row>
    <row r="63" spans="1:17" s="1" customFormat="1" ht="12" x14ac:dyDescent="0.15">
      <c r="A63" s="47"/>
      <c r="B63" s="48"/>
      <c r="C63" s="42" t="s">
        <v>455</v>
      </c>
      <c r="D63" s="43" t="s">
        <v>3</v>
      </c>
      <c r="E63" s="43" t="s">
        <v>6</v>
      </c>
      <c r="F63" s="43">
        <v>2</v>
      </c>
      <c r="G63" s="44"/>
      <c r="H63" s="43">
        <f t="shared" si="0"/>
        <v>0</v>
      </c>
      <c r="I63" s="43">
        <f>IF(D63="Binaire",1,3)*F63</f>
        <v>2</v>
      </c>
      <c r="J63" s="47"/>
      <c r="K63" s="47"/>
      <c r="L63" s="49"/>
      <c r="M63" s="50"/>
      <c r="N63" s="47"/>
      <c r="O63" s="50"/>
      <c r="P63" s="54"/>
      <c r="Q63" s="34"/>
    </row>
    <row r="64" spans="1:17" ht="12" x14ac:dyDescent="0.15">
      <c r="A64" s="47"/>
      <c r="B64" s="48"/>
      <c r="C64" s="26" t="s">
        <v>369</v>
      </c>
      <c r="D64" s="38" t="s">
        <v>3</v>
      </c>
      <c r="E64" s="38" t="s">
        <v>6</v>
      </c>
      <c r="F64" s="38">
        <v>2</v>
      </c>
      <c r="G64" s="41"/>
      <c r="H64" s="38">
        <f>F64*G64</f>
        <v>0</v>
      </c>
      <c r="I64" s="38">
        <f>IF(D64="Binaire",1,3)*F64</f>
        <v>2</v>
      </c>
      <c r="J64" s="47"/>
      <c r="K64" s="47"/>
      <c r="L64" s="49"/>
      <c r="M64" s="50"/>
      <c r="N64" s="47"/>
      <c r="O64" s="50"/>
      <c r="P64" s="54"/>
      <c r="Q64" s="32"/>
    </row>
    <row r="65" spans="1:17" ht="12" x14ac:dyDescent="0.15">
      <c r="A65" s="47"/>
      <c r="B65" s="48"/>
      <c r="C65" s="26" t="s">
        <v>435</v>
      </c>
      <c r="D65" s="38" t="s">
        <v>3</v>
      </c>
      <c r="E65" s="38" t="s">
        <v>5</v>
      </c>
      <c r="F65" s="38">
        <v>4</v>
      </c>
      <c r="G65" s="41"/>
      <c r="H65" s="38">
        <f t="shared" si="0"/>
        <v>0</v>
      </c>
      <c r="I65" s="38">
        <f>IF(D65="Binaire",1,3)*F65</f>
        <v>4</v>
      </c>
      <c r="J65" s="47"/>
      <c r="K65" s="47"/>
      <c r="L65" s="49"/>
      <c r="M65" s="50"/>
      <c r="N65" s="47"/>
      <c r="O65" s="50"/>
      <c r="P65" s="54"/>
      <c r="Q65" s="32"/>
    </row>
    <row r="66" spans="1:17" ht="24" x14ac:dyDescent="0.15">
      <c r="A66" s="47"/>
      <c r="B66" s="48"/>
      <c r="C66" s="26" t="s">
        <v>33</v>
      </c>
      <c r="D66" s="38" t="s">
        <v>3</v>
      </c>
      <c r="E66" s="38" t="s">
        <v>7</v>
      </c>
      <c r="F66" s="38">
        <v>4</v>
      </c>
      <c r="G66" s="41"/>
      <c r="H66" s="38">
        <f t="shared" si="0"/>
        <v>0</v>
      </c>
      <c r="I66" s="38">
        <f>IF(D66="Binaire",1,3)*F66</f>
        <v>4</v>
      </c>
      <c r="J66" s="47"/>
      <c r="K66" s="47"/>
      <c r="L66" s="49"/>
      <c r="M66" s="50"/>
      <c r="N66" s="47"/>
      <c r="O66" s="50"/>
      <c r="P66" s="54"/>
      <c r="Q66" s="32"/>
    </row>
    <row r="67" spans="1:17" ht="12" x14ac:dyDescent="0.15">
      <c r="A67" s="47"/>
      <c r="B67" s="48"/>
      <c r="C67" s="26" t="s">
        <v>198</v>
      </c>
      <c r="D67" s="38" t="s">
        <v>4</v>
      </c>
      <c r="E67" s="38" t="s">
        <v>5</v>
      </c>
      <c r="F67" s="38">
        <v>1</v>
      </c>
      <c r="G67" s="41"/>
      <c r="H67" s="38">
        <f t="shared" si="0"/>
        <v>0</v>
      </c>
      <c r="I67" s="38">
        <f>IF(D67="Binaire",1,3)*F67</f>
        <v>3</v>
      </c>
      <c r="J67" s="47"/>
      <c r="K67" s="47"/>
      <c r="L67" s="49"/>
      <c r="M67" s="50"/>
      <c r="N67" s="47"/>
      <c r="O67" s="50"/>
      <c r="P67" s="54"/>
      <c r="Q67" s="32"/>
    </row>
    <row r="68" spans="1:17" ht="12" x14ac:dyDescent="0.15">
      <c r="A68" s="47"/>
      <c r="B68" s="48"/>
      <c r="C68" s="26" t="s">
        <v>199</v>
      </c>
      <c r="D68" s="38" t="s">
        <v>4</v>
      </c>
      <c r="E68" s="38" t="s">
        <v>5</v>
      </c>
      <c r="F68" s="38">
        <v>1</v>
      </c>
      <c r="G68" s="41"/>
      <c r="H68" s="38">
        <f t="shared" si="0"/>
        <v>0</v>
      </c>
      <c r="I68" s="38">
        <f>IF(D68="Binaire",1,3)*F68</f>
        <v>3</v>
      </c>
      <c r="J68" s="47"/>
      <c r="K68" s="47"/>
      <c r="L68" s="49"/>
      <c r="M68" s="50"/>
      <c r="N68" s="47"/>
      <c r="O68" s="50"/>
      <c r="P68" s="54"/>
      <c r="Q68" s="32"/>
    </row>
    <row r="69" spans="1:17" ht="12" x14ac:dyDescent="0.15">
      <c r="A69" s="47"/>
      <c r="B69" s="48"/>
      <c r="C69" s="26" t="s">
        <v>207</v>
      </c>
      <c r="D69" s="38" t="s">
        <v>3</v>
      </c>
      <c r="E69" s="38" t="s">
        <v>6</v>
      </c>
      <c r="F69" s="38">
        <v>1</v>
      </c>
      <c r="G69" s="41"/>
      <c r="H69" s="38">
        <f t="shared" si="0"/>
        <v>0</v>
      </c>
      <c r="I69" s="38">
        <f>IF(D69="Binaire",1,3)*F69</f>
        <v>1</v>
      </c>
      <c r="J69" s="47"/>
      <c r="K69" s="47"/>
      <c r="L69" s="49"/>
      <c r="M69" s="50"/>
      <c r="N69" s="47"/>
      <c r="O69" s="50"/>
      <c r="P69" s="54"/>
      <c r="Q69" s="32"/>
    </row>
    <row r="70" spans="1:17" ht="24" x14ac:dyDescent="0.15">
      <c r="A70" s="47"/>
      <c r="B70" s="48"/>
      <c r="C70" s="26" t="s">
        <v>208</v>
      </c>
      <c r="D70" s="38" t="s">
        <v>3</v>
      </c>
      <c r="E70" s="38" t="s">
        <v>6</v>
      </c>
      <c r="F70" s="38">
        <v>1</v>
      </c>
      <c r="G70" s="41"/>
      <c r="H70" s="38">
        <f t="shared" ref="H70:H126" si="1">F70*G70</f>
        <v>0</v>
      </c>
      <c r="I70" s="38">
        <f>IF(D70="Binaire",1,3)*F70</f>
        <v>1</v>
      </c>
      <c r="J70" s="47"/>
      <c r="K70" s="47"/>
      <c r="L70" s="49"/>
      <c r="M70" s="50"/>
      <c r="N70" s="47"/>
      <c r="O70" s="50"/>
      <c r="P70" s="54"/>
      <c r="Q70" s="32"/>
    </row>
    <row r="71" spans="1:17" s="4" customFormat="1" ht="24" x14ac:dyDescent="0.25">
      <c r="A71" s="47"/>
      <c r="B71" s="48" t="s">
        <v>35</v>
      </c>
      <c r="C71" s="26" t="s">
        <v>45</v>
      </c>
      <c r="D71" s="38" t="s">
        <v>3</v>
      </c>
      <c r="E71" s="38" t="s">
        <v>7</v>
      </c>
      <c r="F71" s="38">
        <v>6</v>
      </c>
      <c r="G71" s="41"/>
      <c r="H71" s="38">
        <f t="shared" si="1"/>
        <v>0</v>
      </c>
      <c r="I71" s="38">
        <f>IF(D71="Binaire",1,3)*F71</f>
        <v>6</v>
      </c>
      <c r="J71" s="47">
        <f>SUM(H71:H81)</f>
        <v>0</v>
      </c>
      <c r="K71" s="47">
        <f>SUM(I71:I81)</f>
        <v>26</v>
      </c>
      <c r="L71" s="49">
        <f>+J71/K71</f>
        <v>0</v>
      </c>
      <c r="M71" s="50">
        <v>0.15</v>
      </c>
      <c r="N71" s="47"/>
      <c r="O71" s="50"/>
      <c r="P71" s="54"/>
      <c r="Q71" s="33"/>
    </row>
    <row r="72" spans="1:17" ht="24" x14ac:dyDescent="0.15">
      <c r="A72" s="47"/>
      <c r="B72" s="48"/>
      <c r="C72" s="26" t="s">
        <v>436</v>
      </c>
      <c r="D72" s="38" t="s">
        <v>3</v>
      </c>
      <c r="E72" s="38" t="s">
        <v>7</v>
      </c>
      <c r="F72" s="38">
        <v>4</v>
      </c>
      <c r="G72" s="41"/>
      <c r="H72" s="38">
        <f t="shared" si="1"/>
        <v>0</v>
      </c>
      <c r="I72" s="38">
        <f>IF(D72="Binaire",1,3)*F72</f>
        <v>4</v>
      </c>
      <c r="J72" s="47"/>
      <c r="K72" s="47"/>
      <c r="L72" s="49"/>
      <c r="M72" s="50"/>
      <c r="N72" s="47"/>
      <c r="O72" s="50"/>
      <c r="P72" s="54"/>
      <c r="Q72" s="32"/>
    </row>
    <row r="73" spans="1:17" ht="24" x14ac:dyDescent="0.15">
      <c r="A73" s="47"/>
      <c r="B73" s="48"/>
      <c r="C73" s="26" t="s">
        <v>202</v>
      </c>
      <c r="D73" s="38" t="s">
        <v>4</v>
      </c>
      <c r="E73" s="38" t="s">
        <v>7</v>
      </c>
      <c r="F73" s="38">
        <v>1</v>
      </c>
      <c r="G73" s="41"/>
      <c r="H73" s="38">
        <f t="shared" si="1"/>
        <v>0</v>
      </c>
      <c r="I73" s="38">
        <f>IF(D73="Binaire",1,3)*F73</f>
        <v>3</v>
      </c>
      <c r="J73" s="47"/>
      <c r="K73" s="47"/>
      <c r="L73" s="49"/>
      <c r="M73" s="50"/>
      <c r="N73" s="47"/>
      <c r="O73" s="50"/>
      <c r="P73" s="54"/>
      <c r="Q73" s="32"/>
    </row>
    <row r="74" spans="1:17" ht="24" x14ac:dyDescent="0.15">
      <c r="A74" s="47"/>
      <c r="B74" s="48"/>
      <c r="C74" s="26" t="s">
        <v>203</v>
      </c>
      <c r="D74" s="38" t="s">
        <v>4</v>
      </c>
      <c r="E74" s="38" t="s">
        <v>7</v>
      </c>
      <c r="F74" s="38">
        <v>1</v>
      </c>
      <c r="G74" s="41"/>
      <c r="H74" s="38">
        <f t="shared" si="1"/>
        <v>0</v>
      </c>
      <c r="I74" s="38">
        <f>IF(D74="Binaire",1,3)*F74</f>
        <v>3</v>
      </c>
      <c r="J74" s="47"/>
      <c r="K74" s="47"/>
      <c r="L74" s="49"/>
      <c r="M74" s="50"/>
      <c r="N74" s="47"/>
      <c r="O74" s="50"/>
      <c r="P74" s="54"/>
      <c r="Q74" s="32"/>
    </row>
    <row r="75" spans="1:17" ht="24" x14ac:dyDescent="0.15">
      <c r="A75" s="47"/>
      <c r="B75" s="48"/>
      <c r="C75" s="26" t="s">
        <v>437</v>
      </c>
      <c r="D75" s="38" t="s">
        <v>3</v>
      </c>
      <c r="E75" s="38" t="s">
        <v>7</v>
      </c>
      <c r="F75" s="38">
        <v>2</v>
      </c>
      <c r="G75" s="41"/>
      <c r="H75" s="38">
        <f t="shared" si="1"/>
        <v>0</v>
      </c>
      <c r="I75" s="38">
        <f>IF(D75="Binaire",1,3)*F75</f>
        <v>2</v>
      </c>
      <c r="J75" s="47"/>
      <c r="K75" s="47"/>
      <c r="L75" s="49"/>
      <c r="M75" s="50"/>
      <c r="N75" s="47"/>
      <c r="O75" s="50"/>
      <c r="P75" s="54"/>
      <c r="Q75" s="32"/>
    </row>
    <row r="76" spans="1:17" ht="24" x14ac:dyDescent="0.15">
      <c r="A76" s="47"/>
      <c r="B76" s="48"/>
      <c r="C76" s="26" t="s">
        <v>36</v>
      </c>
      <c r="D76" s="38" t="s">
        <v>3</v>
      </c>
      <c r="E76" s="38" t="s">
        <v>7</v>
      </c>
      <c r="F76" s="38">
        <v>2</v>
      </c>
      <c r="G76" s="41"/>
      <c r="H76" s="38">
        <f t="shared" si="1"/>
        <v>0</v>
      </c>
      <c r="I76" s="38">
        <f>IF(D76="Binaire",1,3)*F76</f>
        <v>2</v>
      </c>
      <c r="J76" s="47"/>
      <c r="K76" s="47"/>
      <c r="L76" s="49"/>
      <c r="M76" s="50"/>
      <c r="N76" s="47"/>
      <c r="O76" s="50"/>
      <c r="P76" s="54"/>
      <c r="Q76" s="32"/>
    </row>
    <row r="77" spans="1:17" ht="24" x14ac:dyDescent="0.15">
      <c r="A77" s="47"/>
      <c r="B77" s="48"/>
      <c r="C77" s="26" t="s">
        <v>37</v>
      </c>
      <c r="D77" s="38" t="s">
        <v>3</v>
      </c>
      <c r="E77" s="38" t="s">
        <v>7</v>
      </c>
      <c r="F77" s="38">
        <v>2</v>
      </c>
      <c r="G77" s="41"/>
      <c r="H77" s="38">
        <f t="shared" si="1"/>
        <v>0</v>
      </c>
      <c r="I77" s="38">
        <f>IF(D77="Binaire",1,3)*F77</f>
        <v>2</v>
      </c>
      <c r="J77" s="47"/>
      <c r="K77" s="47"/>
      <c r="L77" s="49"/>
      <c r="M77" s="50"/>
      <c r="N77" s="47"/>
      <c r="O77" s="50"/>
      <c r="P77" s="54"/>
      <c r="Q77" s="32"/>
    </row>
    <row r="78" spans="1:17" ht="24" x14ac:dyDescent="0.15">
      <c r="A78" s="47"/>
      <c r="B78" s="48"/>
      <c r="C78" s="26" t="s">
        <v>38</v>
      </c>
      <c r="D78" s="38" t="s">
        <v>3</v>
      </c>
      <c r="E78" s="38" t="s">
        <v>7</v>
      </c>
      <c r="F78" s="38">
        <v>1</v>
      </c>
      <c r="G78" s="41"/>
      <c r="H78" s="38">
        <f t="shared" si="1"/>
        <v>0</v>
      </c>
      <c r="I78" s="38">
        <f>IF(D78="Binaire",1,3)*F78</f>
        <v>1</v>
      </c>
      <c r="J78" s="47"/>
      <c r="K78" s="47"/>
      <c r="L78" s="49"/>
      <c r="M78" s="50"/>
      <c r="N78" s="47"/>
      <c r="O78" s="50"/>
      <c r="P78" s="54"/>
      <c r="Q78" s="32"/>
    </row>
    <row r="79" spans="1:17" ht="24" x14ac:dyDescent="0.15">
      <c r="A79" s="47"/>
      <c r="B79" s="48"/>
      <c r="C79" s="26" t="s">
        <v>46</v>
      </c>
      <c r="D79" s="38" t="s">
        <v>3</v>
      </c>
      <c r="E79" s="38" t="s">
        <v>7</v>
      </c>
      <c r="F79" s="38">
        <v>1</v>
      </c>
      <c r="G79" s="41"/>
      <c r="H79" s="38">
        <f t="shared" si="1"/>
        <v>0</v>
      </c>
      <c r="I79" s="38">
        <f>IF(D79="Binaire",1,3)*F79</f>
        <v>1</v>
      </c>
      <c r="J79" s="47"/>
      <c r="K79" s="47"/>
      <c r="L79" s="49"/>
      <c r="M79" s="50"/>
      <c r="N79" s="47"/>
      <c r="O79" s="50"/>
      <c r="P79" s="54"/>
      <c r="Q79" s="32"/>
    </row>
    <row r="80" spans="1:17" ht="24" x14ac:dyDescent="0.15">
      <c r="A80" s="47"/>
      <c r="B80" s="48"/>
      <c r="C80" s="26" t="s">
        <v>47</v>
      </c>
      <c r="D80" s="38" t="s">
        <v>3</v>
      </c>
      <c r="E80" s="38" t="s">
        <v>7</v>
      </c>
      <c r="F80" s="38">
        <v>1</v>
      </c>
      <c r="G80" s="41"/>
      <c r="H80" s="38">
        <f t="shared" si="1"/>
        <v>0</v>
      </c>
      <c r="I80" s="38">
        <f>IF(D80="Binaire",1,3)*F80</f>
        <v>1</v>
      </c>
      <c r="J80" s="47"/>
      <c r="K80" s="47"/>
      <c r="L80" s="49"/>
      <c r="M80" s="50"/>
      <c r="N80" s="47"/>
      <c r="O80" s="50"/>
      <c r="P80" s="54"/>
      <c r="Q80" s="32"/>
    </row>
    <row r="81" spans="1:17" ht="24" x14ac:dyDescent="0.15">
      <c r="A81" s="47"/>
      <c r="B81" s="48"/>
      <c r="C81" s="26" t="s">
        <v>39</v>
      </c>
      <c r="D81" s="38" t="s">
        <v>3</v>
      </c>
      <c r="E81" s="38" t="s">
        <v>7</v>
      </c>
      <c r="F81" s="38">
        <v>1</v>
      </c>
      <c r="G81" s="41"/>
      <c r="H81" s="38">
        <f t="shared" si="1"/>
        <v>0</v>
      </c>
      <c r="I81" s="38">
        <f>IF(D81="Binaire",1,3)*F81</f>
        <v>1</v>
      </c>
      <c r="J81" s="47"/>
      <c r="K81" s="47"/>
      <c r="L81" s="49"/>
      <c r="M81" s="50"/>
      <c r="N81" s="47"/>
      <c r="O81" s="50"/>
      <c r="P81" s="54"/>
      <c r="Q81" s="32"/>
    </row>
    <row r="82" spans="1:17" ht="12" customHeight="1" x14ac:dyDescent="0.15">
      <c r="A82" s="47"/>
      <c r="B82" s="46" t="s">
        <v>32</v>
      </c>
      <c r="C82" s="26" t="s">
        <v>34</v>
      </c>
      <c r="D82" s="38" t="s">
        <v>3</v>
      </c>
      <c r="E82" s="38" t="s">
        <v>5</v>
      </c>
      <c r="F82" s="38">
        <v>2</v>
      </c>
      <c r="G82" s="41"/>
      <c r="H82" s="38">
        <f t="shared" si="1"/>
        <v>0</v>
      </c>
      <c r="I82" s="38">
        <f>IF(D82="Binaire",1,3)*F82</f>
        <v>2</v>
      </c>
      <c r="J82" s="47">
        <f>SUM(H82:H82)</f>
        <v>0</v>
      </c>
      <c r="K82" s="47">
        <f>SUM(I82:I82)</f>
        <v>2</v>
      </c>
      <c r="L82" s="49">
        <f>+J82/K82</f>
        <v>0</v>
      </c>
      <c r="M82" s="50">
        <v>0.05</v>
      </c>
      <c r="N82" s="47"/>
      <c r="O82" s="50"/>
      <c r="P82" s="54"/>
      <c r="Q82" s="32"/>
    </row>
    <row r="83" spans="1:17" s="4" customFormat="1" ht="12" x14ac:dyDescent="0.25">
      <c r="A83" s="47" t="s">
        <v>51</v>
      </c>
      <c r="B83" s="48" t="s">
        <v>56</v>
      </c>
      <c r="C83" s="26" t="s">
        <v>48</v>
      </c>
      <c r="D83" s="38" t="s">
        <v>3</v>
      </c>
      <c r="E83" s="38" t="s">
        <v>5</v>
      </c>
      <c r="F83" s="38">
        <v>2</v>
      </c>
      <c r="G83" s="41"/>
      <c r="H83" s="38">
        <f t="shared" si="1"/>
        <v>0</v>
      </c>
      <c r="I83" s="38">
        <f>IF(D83="Binaire",1,3)*F83</f>
        <v>2</v>
      </c>
      <c r="J83" s="47">
        <f>SUM(H83:H90)</f>
        <v>0</v>
      </c>
      <c r="K83" s="47">
        <f>SUM(I83:I90)</f>
        <v>16</v>
      </c>
      <c r="L83" s="49">
        <f>+J83/K83</f>
        <v>0</v>
      </c>
      <c r="M83" s="50">
        <v>0.4</v>
      </c>
      <c r="N83" s="51">
        <f>L83*M83+L91*M91+L96*M96</f>
        <v>0</v>
      </c>
      <c r="O83" s="50">
        <v>0.02</v>
      </c>
      <c r="P83" s="54"/>
      <c r="Q83" s="33"/>
    </row>
    <row r="84" spans="1:17" ht="12" x14ac:dyDescent="0.15">
      <c r="A84" s="47"/>
      <c r="B84" s="48"/>
      <c r="C84" s="26" t="s">
        <v>49</v>
      </c>
      <c r="D84" s="38" t="s">
        <v>3</v>
      </c>
      <c r="E84" s="38" t="s">
        <v>5</v>
      </c>
      <c r="F84" s="38">
        <v>2</v>
      </c>
      <c r="G84" s="41"/>
      <c r="H84" s="38">
        <f t="shared" si="1"/>
        <v>0</v>
      </c>
      <c r="I84" s="38">
        <f>IF(D84="Binaire",1,3)*F84</f>
        <v>2</v>
      </c>
      <c r="J84" s="47"/>
      <c r="K84" s="47"/>
      <c r="L84" s="49"/>
      <c r="M84" s="50"/>
      <c r="N84" s="47"/>
      <c r="O84" s="50"/>
      <c r="P84" s="54"/>
      <c r="Q84" s="32"/>
    </row>
    <row r="85" spans="1:17" ht="12" x14ac:dyDescent="0.15">
      <c r="A85" s="47"/>
      <c r="B85" s="48"/>
      <c r="C85" s="26" t="s">
        <v>50</v>
      </c>
      <c r="D85" s="38" t="s">
        <v>3</v>
      </c>
      <c r="E85" s="38" t="s">
        <v>5</v>
      </c>
      <c r="F85" s="38">
        <v>1</v>
      </c>
      <c r="G85" s="41"/>
      <c r="H85" s="38">
        <f t="shared" si="1"/>
        <v>0</v>
      </c>
      <c r="I85" s="38">
        <f>IF(D85="Binaire",1,3)*F85</f>
        <v>1</v>
      </c>
      <c r="J85" s="47"/>
      <c r="K85" s="47"/>
      <c r="L85" s="49"/>
      <c r="M85" s="50"/>
      <c r="N85" s="47"/>
      <c r="O85" s="50"/>
      <c r="P85" s="54"/>
      <c r="Q85" s="32"/>
    </row>
    <row r="86" spans="1:17" ht="12" x14ac:dyDescent="0.15">
      <c r="A86" s="47"/>
      <c r="B86" s="48"/>
      <c r="C86" s="26" t="s">
        <v>52</v>
      </c>
      <c r="D86" s="38" t="s">
        <v>3</v>
      </c>
      <c r="E86" s="38" t="s">
        <v>5</v>
      </c>
      <c r="F86" s="38">
        <v>3</v>
      </c>
      <c r="G86" s="41"/>
      <c r="H86" s="38">
        <f t="shared" si="1"/>
        <v>0</v>
      </c>
      <c r="I86" s="38">
        <f>IF(D86="Binaire",1,3)*F86</f>
        <v>3</v>
      </c>
      <c r="J86" s="47"/>
      <c r="K86" s="47"/>
      <c r="L86" s="49"/>
      <c r="M86" s="50"/>
      <c r="N86" s="47"/>
      <c r="O86" s="50"/>
      <c r="P86" s="54"/>
      <c r="Q86" s="32"/>
    </row>
    <row r="87" spans="1:17" ht="12" x14ac:dyDescent="0.15">
      <c r="A87" s="47"/>
      <c r="B87" s="48"/>
      <c r="C87" s="26" t="s">
        <v>371</v>
      </c>
      <c r="D87" s="38" t="s">
        <v>4</v>
      </c>
      <c r="E87" s="38" t="s">
        <v>5</v>
      </c>
      <c r="F87" s="38">
        <v>1</v>
      </c>
      <c r="G87" s="41"/>
      <c r="H87" s="38">
        <f t="shared" si="1"/>
        <v>0</v>
      </c>
      <c r="I87" s="38">
        <f>IF(D87="Binaire",1,3)*F87</f>
        <v>3</v>
      </c>
      <c r="J87" s="47"/>
      <c r="K87" s="47"/>
      <c r="L87" s="49"/>
      <c r="M87" s="50"/>
      <c r="N87" s="47"/>
      <c r="O87" s="50"/>
      <c r="P87" s="54"/>
      <c r="Q87" s="32"/>
    </row>
    <row r="88" spans="1:17" ht="12" x14ac:dyDescent="0.15">
      <c r="A88" s="47"/>
      <c r="B88" s="48"/>
      <c r="C88" s="26" t="s">
        <v>374</v>
      </c>
      <c r="D88" s="38" t="s">
        <v>4</v>
      </c>
      <c r="E88" s="38" t="s">
        <v>5</v>
      </c>
      <c r="F88" s="38">
        <v>1</v>
      </c>
      <c r="G88" s="41"/>
      <c r="H88" s="38">
        <f t="shared" si="1"/>
        <v>0</v>
      </c>
      <c r="I88" s="38">
        <f>IF(D88="Binaire",1,3)*F88</f>
        <v>3</v>
      </c>
      <c r="J88" s="47"/>
      <c r="K88" s="47"/>
      <c r="L88" s="49"/>
      <c r="M88" s="50"/>
      <c r="N88" s="47"/>
      <c r="O88" s="50"/>
      <c r="P88" s="54"/>
      <c r="Q88" s="32"/>
    </row>
    <row r="89" spans="1:17" ht="12" x14ac:dyDescent="0.15">
      <c r="A89" s="47"/>
      <c r="B89" s="48"/>
      <c r="C89" s="26" t="s">
        <v>62</v>
      </c>
      <c r="D89" s="38" t="s">
        <v>3</v>
      </c>
      <c r="E89" s="38" t="s">
        <v>5</v>
      </c>
      <c r="F89" s="38">
        <v>1</v>
      </c>
      <c r="G89" s="41"/>
      <c r="H89" s="38">
        <f t="shared" si="1"/>
        <v>0</v>
      </c>
      <c r="I89" s="38">
        <f>IF(D89="Binaire",1,3)*F89</f>
        <v>1</v>
      </c>
      <c r="J89" s="47"/>
      <c r="K89" s="47"/>
      <c r="L89" s="49"/>
      <c r="M89" s="50"/>
      <c r="N89" s="47"/>
      <c r="O89" s="50"/>
      <c r="P89" s="54"/>
      <c r="Q89" s="32"/>
    </row>
    <row r="90" spans="1:17" ht="24" x14ac:dyDescent="0.15">
      <c r="A90" s="47"/>
      <c r="B90" s="48"/>
      <c r="C90" s="26" t="s">
        <v>310</v>
      </c>
      <c r="D90" s="38" t="s">
        <v>3</v>
      </c>
      <c r="E90" s="38" t="s">
        <v>6</v>
      </c>
      <c r="F90" s="38">
        <v>1</v>
      </c>
      <c r="G90" s="41"/>
      <c r="H90" s="38">
        <f t="shared" si="1"/>
        <v>0</v>
      </c>
      <c r="I90" s="38">
        <f>IF(D90="Binaire",1,3)*F90</f>
        <v>1</v>
      </c>
      <c r="J90" s="47"/>
      <c r="K90" s="47"/>
      <c r="L90" s="49"/>
      <c r="M90" s="50"/>
      <c r="N90" s="47"/>
      <c r="O90" s="50"/>
      <c r="P90" s="54"/>
      <c r="Q90" s="32"/>
    </row>
    <row r="91" spans="1:17" ht="12" x14ac:dyDescent="0.15">
      <c r="A91" s="47"/>
      <c r="B91" s="48" t="s">
        <v>57</v>
      </c>
      <c r="C91" s="26" t="s">
        <v>204</v>
      </c>
      <c r="D91" s="38" t="s">
        <v>4</v>
      </c>
      <c r="E91" s="38" t="s">
        <v>5</v>
      </c>
      <c r="F91" s="38">
        <v>1</v>
      </c>
      <c r="G91" s="41"/>
      <c r="H91" s="38">
        <f t="shared" si="1"/>
        <v>0</v>
      </c>
      <c r="I91" s="38">
        <f>IF(D91="Binaire",1,3)*F91</f>
        <v>3</v>
      </c>
      <c r="J91" s="47">
        <f>SUM(H91:H95)</f>
        <v>0</v>
      </c>
      <c r="K91" s="47">
        <f>SUM(I91:I95)</f>
        <v>10</v>
      </c>
      <c r="L91" s="49">
        <f>+J91/K91</f>
        <v>0</v>
      </c>
      <c r="M91" s="50">
        <v>0.3</v>
      </c>
      <c r="N91" s="47"/>
      <c r="O91" s="50"/>
      <c r="P91" s="54"/>
      <c r="Q91" s="32"/>
    </row>
    <row r="92" spans="1:17" ht="12" x14ac:dyDescent="0.15">
      <c r="A92" s="47"/>
      <c r="B92" s="48"/>
      <c r="C92" s="26" t="s">
        <v>205</v>
      </c>
      <c r="D92" s="38" t="s">
        <v>4</v>
      </c>
      <c r="E92" s="38" t="s">
        <v>5</v>
      </c>
      <c r="F92" s="38">
        <v>1</v>
      </c>
      <c r="G92" s="41"/>
      <c r="H92" s="38">
        <f t="shared" si="1"/>
        <v>0</v>
      </c>
      <c r="I92" s="38">
        <f>IF(D92="Binaire",1,3)*F92</f>
        <v>3</v>
      </c>
      <c r="J92" s="47"/>
      <c r="K92" s="47"/>
      <c r="L92" s="49"/>
      <c r="M92" s="50"/>
      <c r="N92" s="47"/>
      <c r="O92" s="50"/>
      <c r="P92" s="54"/>
      <c r="Q92" s="32"/>
    </row>
    <row r="93" spans="1:17" ht="12" x14ac:dyDescent="0.15">
      <c r="A93" s="47"/>
      <c r="B93" s="48"/>
      <c r="C93" s="26" t="s">
        <v>54</v>
      </c>
      <c r="D93" s="38" t="s">
        <v>3</v>
      </c>
      <c r="E93" s="38" t="s">
        <v>5</v>
      </c>
      <c r="F93" s="38">
        <v>2</v>
      </c>
      <c r="G93" s="41"/>
      <c r="H93" s="38">
        <f t="shared" si="1"/>
        <v>0</v>
      </c>
      <c r="I93" s="38">
        <f>IF(D93="Binaire",1,3)*F93</f>
        <v>2</v>
      </c>
      <c r="J93" s="47"/>
      <c r="K93" s="47"/>
      <c r="L93" s="49"/>
      <c r="M93" s="50"/>
      <c r="N93" s="47"/>
      <c r="O93" s="50"/>
      <c r="P93" s="54"/>
      <c r="Q93" s="32"/>
    </row>
    <row r="94" spans="1:17" s="1" customFormat="1" ht="12" x14ac:dyDescent="0.15">
      <c r="A94" s="47"/>
      <c r="B94" s="48"/>
      <c r="C94" s="42" t="s">
        <v>55</v>
      </c>
      <c r="D94" s="43" t="s">
        <v>3</v>
      </c>
      <c r="E94" s="43" t="s">
        <v>5</v>
      </c>
      <c r="F94" s="43">
        <v>1</v>
      </c>
      <c r="G94" s="44"/>
      <c r="H94" s="43">
        <f t="shared" si="1"/>
        <v>0</v>
      </c>
      <c r="I94" s="43">
        <f>IF(D94="Binaire",1,3)*F94</f>
        <v>1</v>
      </c>
      <c r="J94" s="47"/>
      <c r="K94" s="47"/>
      <c r="L94" s="49"/>
      <c r="M94" s="50"/>
      <c r="N94" s="47"/>
      <c r="O94" s="50"/>
      <c r="P94" s="54"/>
      <c r="Q94" s="34"/>
    </row>
    <row r="95" spans="1:17" ht="12" x14ac:dyDescent="0.15">
      <c r="A95" s="47"/>
      <c r="B95" s="48"/>
      <c r="C95" s="26" t="s">
        <v>209</v>
      </c>
      <c r="D95" s="38" t="s">
        <v>3</v>
      </c>
      <c r="E95" s="38" t="s">
        <v>6</v>
      </c>
      <c r="F95" s="38">
        <v>1</v>
      </c>
      <c r="G95" s="41"/>
      <c r="H95" s="38">
        <f t="shared" si="1"/>
        <v>0</v>
      </c>
      <c r="I95" s="38">
        <f>IF(D95="Binaire",1,3)*F95</f>
        <v>1</v>
      </c>
      <c r="J95" s="47"/>
      <c r="K95" s="47"/>
      <c r="L95" s="49"/>
      <c r="M95" s="50"/>
      <c r="N95" s="47"/>
      <c r="O95" s="50"/>
      <c r="P95" s="54"/>
      <c r="Q95" s="32"/>
    </row>
    <row r="96" spans="1:17" ht="12" x14ac:dyDescent="0.15">
      <c r="A96" s="47"/>
      <c r="B96" s="48" t="s">
        <v>58</v>
      </c>
      <c r="C96" s="26" t="s">
        <v>59</v>
      </c>
      <c r="D96" s="38" t="s">
        <v>3</v>
      </c>
      <c r="E96" s="38" t="s">
        <v>5</v>
      </c>
      <c r="F96" s="38">
        <v>1</v>
      </c>
      <c r="G96" s="41"/>
      <c r="H96" s="38">
        <f t="shared" si="1"/>
        <v>0</v>
      </c>
      <c r="I96" s="38">
        <f>IF(D96="Binaire",1,3)*F96</f>
        <v>1</v>
      </c>
      <c r="J96" s="47">
        <f>SUM(H96:H103)</f>
        <v>0</v>
      </c>
      <c r="K96" s="47">
        <f>SUM(I96:I103)</f>
        <v>15</v>
      </c>
      <c r="L96" s="49">
        <f>+J96/K96</f>
        <v>0</v>
      </c>
      <c r="M96" s="50">
        <v>0.3</v>
      </c>
      <c r="N96" s="47"/>
      <c r="O96" s="50"/>
      <c r="P96" s="54"/>
      <c r="Q96" s="32"/>
    </row>
    <row r="97" spans="1:17" ht="12" x14ac:dyDescent="0.15">
      <c r="A97" s="47"/>
      <c r="B97" s="48"/>
      <c r="C97" s="26" t="s">
        <v>206</v>
      </c>
      <c r="D97" s="38" t="s">
        <v>4</v>
      </c>
      <c r="E97" s="38" t="s">
        <v>5</v>
      </c>
      <c r="F97" s="38">
        <v>1</v>
      </c>
      <c r="G97" s="41"/>
      <c r="H97" s="38">
        <f t="shared" si="1"/>
        <v>0</v>
      </c>
      <c r="I97" s="38">
        <f>IF(D97="Binaire",1,3)*F97</f>
        <v>3</v>
      </c>
      <c r="J97" s="47"/>
      <c r="K97" s="47"/>
      <c r="L97" s="49"/>
      <c r="M97" s="50"/>
      <c r="N97" s="47"/>
      <c r="O97" s="50"/>
      <c r="P97" s="54"/>
      <c r="Q97" s="32"/>
    </row>
    <row r="98" spans="1:17" ht="12" x14ac:dyDescent="0.15">
      <c r="A98" s="47"/>
      <c r="B98" s="48"/>
      <c r="C98" s="26" t="s">
        <v>311</v>
      </c>
      <c r="D98" s="38" t="s">
        <v>4</v>
      </c>
      <c r="E98" s="38" t="s">
        <v>5</v>
      </c>
      <c r="F98" s="38">
        <v>1</v>
      </c>
      <c r="G98" s="41"/>
      <c r="H98" s="38">
        <f t="shared" si="1"/>
        <v>0</v>
      </c>
      <c r="I98" s="38">
        <f>IF(D98="Binaire",1,3)*F98</f>
        <v>3</v>
      </c>
      <c r="J98" s="47"/>
      <c r="K98" s="47"/>
      <c r="L98" s="49"/>
      <c r="M98" s="50"/>
      <c r="N98" s="47"/>
      <c r="O98" s="50"/>
      <c r="P98" s="54"/>
      <c r="Q98" s="32"/>
    </row>
    <row r="99" spans="1:17" ht="12" x14ac:dyDescent="0.15">
      <c r="A99" s="47"/>
      <c r="B99" s="48"/>
      <c r="C99" s="26" t="s">
        <v>53</v>
      </c>
      <c r="D99" s="38" t="s">
        <v>3</v>
      </c>
      <c r="E99" s="38" t="s">
        <v>6</v>
      </c>
      <c r="F99" s="38">
        <v>1</v>
      </c>
      <c r="G99" s="41"/>
      <c r="H99" s="38">
        <f t="shared" si="1"/>
        <v>0</v>
      </c>
      <c r="I99" s="38">
        <f>IF(D99="Binaire",1,3)*F99</f>
        <v>1</v>
      </c>
      <c r="J99" s="47"/>
      <c r="K99" s="47"/>
      <c r="L99" s="49"/>
      <c r="M99" s="50"/>
      <c r="N99" s="47"/>
      <c r="O99" s="50"/>
      <c r="P99" s="54"/>
      <c r="Q99" s="32"/>
    </row>
    <row r="100" spans="1:17" ht="12" x14ac:dyDescent="0.15">
      <c r="A100" s="47"/>
      <c r="B100" s="48"/>
      <c r="C100" s="26" t="s">
        <v>60</v>
      </c>
      <c r="D100" s="38" t="s">
        <v>3</v>
      </c>
      <c r="E100" s="38" t="s">
        <v>5</v>
      </c>
      <c r="F100" s="38">
        <v>2</v>
      </c>
      <c r="G100" s="41"/>
      <c r="H100" s="38">
        <f t="shared" si="1"/>
        <v>0</v>
      </c>
      <c r="I100" s="38">
        <f>IF(D100="Binaire",1,3)*F100</f>
        <v>2</v>
      </c>
      <c r="J100" s="47"/>
      <c r="K100" s="47"/>
      <c r="L100" s="49"/>
      <c r="M100" s="50"/>
      <c r="N100" s="47"/>
      <c r="O100" s="50"/>
      <c r="P100" s="54"/>
      <c r="Q100" s="32"/>
    </row>
    <row r="101" spans="1:17" ht="12" x14ac:dyDescent="0.15">
      <c r="A101" s="47"/>
      <c r="B101" s="48"/>
      <c r="C101" s="26" t="s">
        <v>312</v>
      </c>
      <c r="D101" s="38" t="s">
        <v>3</v>
      </c>
      <c r="E101" s="38" t="s">
        <v>5</v>
      </c>
      <c r="F101" s="38">
        <v>2</v>
      </c>
      <c r="G101" s="41"/>
      <c r="H101" s="38">
        <f t="shared" si="1"/>
        <v>0</v>
      </c>
      <c r="I101" s="38">
        <f>IF(D101="Binaire",1,3)*F101</f>
        <v>2</v>
      </c>
      <c r="J101" s="47"/>
      <c r="K101" s="47"/>
      <c r="L101" s="49"/>
      <c r="M101" s="50"/>
      <c r="N101" s="47"/>
      <c r="O101" s="50"/>
      <c r="P101" s="54"/>
      <c r="Q101" s="32"/>
    </row>
    <row r="102" spans="1:17" ht="12" x14ac:dyDescent="0.15">
      <c r="A102" s="47"/>
      <c r="B102" s="48"/>
      <c r="C102" s="26" t="s">
        <v>61</v>
      </c>
      <c r="D102" s="38" t="s">
        <v>3</v>
      </c>
      <c r="E102" s="38" t="s">
        <v>5</v>
      </c>
      <c r="F102" s="38">
        <v>2</v>
      </c>
      <c r="G102" s="41"/>
      <c r="H102" s="38">
        <f t="shared" si="1"/>
        <v>0</v>
      </c>
      <c r="I102" s="38">
        <f>IF(D102="Binaire",1,3)*F102</f>
        <v>2</v>
      </c>
      <c r="J102" s="47"/>
      <c r="K102" s="47"/>
      <c r="L102" s="49"/>
      <c r="M102" s="50"/>
      <c r="N102" s="47"/>
      <c r="O102" s="50"/>
      <c r="P102" s="54"/>
      <c r="Q102" s="32"/>
    </row>
    <row r="103" spans="1:17" ht="12" x14ac:dyDescent="0.15">
      <c r="A103" s="47"/>
      <c r="B103" s="48"/>
      <c r="C103" s="26" t="s">
        <v>347</v>
      </c>
      <c r="D103" s="38" t="s">
        <v>3</v>
      </c>
      <c r="E103" s="38" t="s">
        <v>6</v>
      </c>
      <c r="F103" s="38">
        <v>1</v>
      </c>
      <c r="G103" s="41"/>
      <c r="H103" s="38">
        <f t="shared" si="1"/>
        <v>0</v>
      </c>
      <c r="I103" s="38">
        <f>IF(D103="Binaire",1,3)*F103</f>
        <v>1</v>
      </c>
      <c r="J103" s="47"/>
      <c r="K103" s="47"/>
      <c r="L103" s="49"/>
      <c r="M103" s="50"/>
      <c r="N103" s="47"/>
      <c r="O103" s="50"/>
      <c r="P103" s="54"/>
      <c r="Q103" s="32"/>
    </row>
    <row r="104" spans="1:17" ht="12" x14ac:dyDescent="0.15">
      <c r="A104" s="47" t="s">
        <v>249</v>
      </c>
      <c r="B104" s="48" t="s">
        <v>229</v>
      </c>
      <c r="C104" s="26" t="s">
        <v>242</v>
      </c>
      <c r="D104" s="38" t="s">
        <v>3</v>
      </c>
      <c r="E104" s="38" t="s">
        <v>5</v>
      </c>
      <c r="F104" s="38">
        <v>6</v>
      </c>
      <c r="G104" s="41"/>
      <c r="H104" s="38">
        <f t="shared" si="1"/>
        <v>0</v>
      </c>
      <c r="I104" s="38">
        <f>IF(D104="Binaire",1,3)*F104</f>
        <v>6</v>
      </c>
      <c r="J104" s="47">
        <f>SUM(H104:H110)</f>
        <v>0</v>
      </c>
      <c r="K104" s="47">
        <f>SUM(I104:I110)</f>
        <v>21</v>
      </c>
      <c r="L104" s="49">
        <f>+J104/K104</f>
        <v>0</v>
      </c>
      <c r="M104" s="50">
        <v>0.7</v>
      </c>
      <c r="N104" s="51">
        <f>L104*M104+L111*M111</f>
        <v>0</v>
      </c>
      <c r="O104" s="50">
        <v>0.03</v>
      </c>
      <c r="P104" s="54"/>
      <c r="Q104" s="32"/>
    </row>
    <row r="105" spans="1:17" ht="12" x14ac:dyDescent="0.15">
      <c r="A105" s="47"/>
      <c r="B105" s="48"/>
      <c r="C105" s="26" t="s">
        <v>243</v>
      </c>
      <c r="D105" s="38" t="s">
        <v>4</v>
      </c>
      <c r="E105" s="38" t="s">
        <v>5</v>
      </c>
      <c r="F105" s="38">
        <v>1</v>
      </c>
      <c r="G105" s="41"/>
      <c r="H105" s="38">
        <f t="shared" si="1"/>
        <v>0</v>
      </c>
      <c r="I105" s="38">
        <f>IF(D105="Binaire",1,3)*F105</f>
        <v>3</v>
      </c>
      <c r="J105" s="47"/>
      <c r="K105" s="47"/>
      <c r="L105" s="49"/>
      <c r="M105" s="50"/>
      <c r="N105" s="47"/>
      <c r="O105" s="50"/>
      <c r="P105" s="54"/>
      <c r="Q105" s="32"/>
    </row>
    <row r="106" spans="1:17" ht="12" x14ac:dyDescent="0.15">
      <c r="A106" s="47"/>
      <c r="B106" s="48"/>
      <c r="C106" s="26" t="s">
        <v>244</v>
      </c>
      <c r="D106" s="38" t="s">
        <v>4</v>
      </c>
      <c r="E106" s="38" t="s">
        <v>5</v>
      </c>
      <c r="F106" s="38">
        <v>1</v>
      </c>
      <c r="G106" s="41"/>
      <c r="H106" s="38">
        <f t="shared" si="1"/>
        <v>0</v>
      </c>
      <c r="I106" s="38">
        <f>IF(D106="Binaire",1,3)*F106</f>
        <v>3</v>
      </c>
      <c r="J106" s="47"/>
      <c r="K106" s="47"/>
      <c r="L106" s="49"/>
      <c r="M106" s="50"/>
      <c r="N106" s="47"/>
      <c r="O106" s="50"/>
      <c r="P106" s="54"/>
      <c r="Q106" s="32"/>
    </row>
    <row r="107" spans="1:17" ht="12" x14ac:dyDescent="0.15">
      <c r="A107" s="47"/>
      <c r="B107" s="48"/>
      <c r="C107" s="26" t="s">
        <v>245</v>
      </c>
      <c r="D107" s="38" t="s">
        <v>3</v>
      </c>
      <c r="E107" s="38" t="s">
        <v>5</v>
      </c>
      <c r="F107" s="38">
        <v>5</v>
      </c>
      <c r="G107" s="41"/>
      <c r="H107" s="38">
        <f t="shared" si="1"/>
        <v>0</v>
      </c>
      <c r="I107" s="38">
        <f>IF(D107="Binaire",1,3)*F107</f>
        <v>5</v>
      </c>
      <c r="J107" s="47"/>
      <c r="K107" s="47"/>
      <c r="L107" s="49"/>
      <c r="M107" s="50"/>
      <c r="N107" s="47"/>
      <c r="O107" s="50"/>
      <c r="P107" s="54"/>
      <c r="Q107" s="32"/>
    </row>
    <row r="108" spans="1:17" ht="12" x14ac:dyDescent="0.15">
      <c r="A108" s="47"/>
      <c r="B108" s="48"/>
      <c r="C108" s="26" t="s">
        <v>246</v>
      </c>
      <c r="D108" s="38" t="s">
        <v>3</v>
      </c>
      <c r="E108" s="38" t="s">
        <v>5</v>
      </c>
      <c r="F108" s="38">
        <v>2</v>
      </c>
      <c r="G108" s="41"/>
      <c r="H108" s="38">
        <f t="shared" si="1"/>
        <v>0</v>
      </c>
      <c r="I108" s="38">
        <f>IF(D108="Binaire",1,3)*F108</f>
        <v>2</v>
      </c>
      <c r="J108" s="47"/>
      <c r="K108" s="47"/>
      <c r="L108" s="49"/>
      <c r="M108" s="50"/>
      <c r="N108" s="47"/>
      <c r="O108" s="50"/>
      <c r="P108" s="54"/>
      <c r="Q108" s="32"/>
    </row>
    <row r="109" spans="1:17" ht="12" x14ac:dyDescent="0.15">
      <c r="A109" s="47"/>
      <c r="B109" s="48"/>
      <c r="C109" s="26" t="s">
        <v>247</v>
      </c>
      <c r="D109" s="38" t="s">
        <v>3</v>
      </c>
      <c r="E109" s="38" t="s">
        <v>6</v>
      </c>
      <c r="F109" s="38">
        <v>1</v>
      </c>
      <c r="G109" s="41"/>
      <c r="H109" s="38">
        <f t="shared" si="1"/>
        <v>0</v>
      </c>
      <c r="I109" s="38">
        <f>IF(D109="Binaire",1,3)*F109</f>
        <v>1</v>
      </c>
      <c r="J109" s="47"/>
      <c r="K109" s="47"/>
      <c r="L109" s="49"/>
      <c r="M109" s="50"/>
      <c r="N109" s="47"/>
      <c r="O109" s="50"/>
      <c r="P109" s="54"/>
      <c r="Q109" s="32"/>
    </row>
    <row r="110" spans="1:17" ht="12" x14ac:dyDescent="0.15">
      <c r="A110" s="47"/>
      <c r="B110" s="48"/>
      <c r="C110" s="26" t="s">
        <v>248</v>
      </c>
      <c r="D110" s="38" t="s">
        <v>3</v>
      </c>
      <c r="E110" s="38" t="s">
        <v>6</v>
      </c>
      <c r="F110" s="38">
        <v>1</v>
      </c>
      <c r="G110" s="41"/>
      <c r="H110" s="38">
        <f t="shared" si="1"/>
        <v>0</v>
      </c>
      <c r="I110" s="38">
        <f>IF(D110="Binaire",1,3)*F110</f>
        <v>1</v>
      </c>
      <c r="J110" s="47"/>
      <c r="K110" s="47"/>
      <c r="L110" s="49"/>
      <c r="M110" s="50"/>
      <c r="N110" s="47"/>
      <c r="O110" s="50"/>
      <c r="P110" s="54"/>
      <c r="Q110" s="32"/>
    </row>
    <row r="111" spans="1:17" ht="24" x14ac:dyDescent="0.15">
      <c r="A111" s="47"/>
      <c r="B111" s="48" t="s">
        <v>63</v>
      </c>
      <c r="C111" s="26" t="s">
        <v>438</v>
      </c>
      <c r="D111" s="38" t="s">
        <v>3</v>
      </c>
      <c r="E111" s="38" t="s">
        <v>5</v>
      </c>
      <c r="F111" s="38">
        <v>4</v>
      </c>
      <c r="G111" s="41"/>
      <c r="H111" s="38">
        <f t="shared" si="1"/>
        <v>0</v>
      </c>
      <c r="I111" s="38">
        <f>IF(D111="Binaire",1,3)*F111</f>
        <v>4</v>
      </c>
      <c r="J111" s="47">
        <f>SUM(H111:H115)</f>
        <v>0</v>
      </c>
      <c r="K111" s="47">
        <f>SUM(I111:I115)</f>
        <v>16</v>
      </c>
      <c r="L111" s="49">
        <f>+J111/K111</f>
        <v>0</v>
      </c>
      <c r="M111" s="50">
        <v>0.3</v>
      </c>
      <c r="N111" s="47"/>
      <c r="O111" s="50"/>
      <c r="P111" s="54"/>
      <c r="Q111" s="32"/>
    </row>
    <row r="112" spans="1:17" ht="12" x14ac:dyDescent="0.15">
      <c r="A112" s="47"/>
      <c r="B112" s="48"/>
      <c r="C112" s="26" t="s">
        <v>348</v>
      </c>
      <c r="D112" s="38" t="s">
        <v>4</v>
      </c>
      <c r="E112" s="38" t="s">
        <v>5</v>
      </c>
      <c r="F112" s="38">
        <v>1</v>
      </c>
      <c r="G112" s="41"/>
      <c r="H112" s="38">
        <f t="shared" si="1"/>
        <v>0</v>
      </c>
      <c r="I112" s="38">
        <f>IF(D112="Binaire",1,3)*F112</f>
        <v>3</v>
      </c>
      <c r="J112" s="47"/>
      <c r="K112" s="47"/>
      <c r="L112" s="49"/>
      <c r="M112" s="50"/>
      <c r="N112" s="47"/>
      <c r="O112" s="50"/>
      <c r="P112" s="54"/>
      <c r="Q112" s="32"/>
    </row>
    <row r="113" spans="1:17" ht="12" x14ac:dyDescent="0.15">
      <c r="A113" s="47"/>
      <c r="B113" s="48"/>
      <c r="C113" s="26" t="s">
        <v>349</v>
      </c>
      <c r="D113" s="38" t="s">
        <v>4</v>
      </c>
      <c r="E113" s="38" t="s">
        <v>5</v>
      </c>
      <c r="F113" s="38">
        <v>1</v>
      </c>
      <c r="G113" s="41"/>
      <c r="H113" s="38">
        <f t="shared" si="1"/>
        <v>0</v>
      </c>
      <c r="I113" s="38">
        <f>IF(D113="Binaire",1,3)*F113</f>
        <v>3</v>
      </c>
      <c r="J113" s="47"/>
      <c r="K113" s="47"/>
      <c r="L113" s="49"/>
      <c r="M113" s="50"/>
      <c r="N113" s="47"/>
      <c r="O113" s="50"/>
      <c r="P113" s="54"/>
      <c r="Q113" s="32"/>
    </row>
    <row r="114" spans="1:17" ht="24" x14ac:dyDescent="0.15">
      <c r="A114" s="47"/>
      <c r="B114" s="48"/>
      <c r="C114" s="26" t="s">
        <v>250</v>
      </c>
      <c r="D114" s="38" t="s">
        <v>3</v>
      </c>
      <c r="E114" s="38" t="s">
        <v>5</v>
      </c>
      <c r="F114" s="38">
        <v>2</v>
      </c>
      <c r="G114" s="41"/>
      <c r="H114" s="38">
        <f t="shared" si="1"/>
        <v>0</v>
      </c>
      <c r="I114" s="38">
        <f>IF(D114="Binaire",1,3)*F114</f>
        <v>2</v>
      </c>
      <c r="J114" s="47"/>
      <c r="K114" s="47"/>
      <c r="L114" s="49"/>
      <c r="M114" s="50"/>
      <c r="N114" s="47"/>
      <c r="O114" s="50"/>
      <c r="P114" s="54"/>
      <c r="Q114" s="32"/>
    </row>
    <row r="115" spans="1:17" ht="12" x14ac:dyDescent="0.15">
      <c r="A115" s="47"/>
      <c r="B115" s="48"/>
      <c r="C115" s="26" t="s">
        <v>406</v>
      </c>
      <c r="D115" s="38" t="s">
        <v>3</v>
      </c>
      <c r="E115" s="38" t="s">
        <v>6</v>
      </c>
      <c r="F115" s="38">
        <v>4</v>
      </c>
      <c r="G115" s="41"/>
      <c r="H115" s="38">
        <f t="shared" si="1"/>
        <v>0</v>
      </c>
      <c r="I115" s="38">
        <f>IF(D115="Binaire",1,3)*F115</f>
        <v>4</v>
      </c>
      <c r="J115" s="47"/>
      <c r="K115" s="47"/>
      <c r="L115" s="49"/>
      <c r="M115" s="50"/>
      <c r="N115" s="47"/>
      <c r="O115" s="50"/>
      <c r="P115" s="54"/>
      <c r="Q115" s="32"/>
    </row>
    <row r="116" spans="1:17" ht="12" x14ac:dyDescent="0.15">
      <c r="A116" s="47" t="s">
        <v>64</v>
      </c>
      <c r="B116" s="48" t="s">
        <v>87</v>
      </c>
      <c r="C116" s="26" t="s">
        <v>65</v>
      </c>
      <c r="D116" s="38" t="s">
        <v>3</v>
      </c>
      <c r="E116" s="38" t="s">
        <v>5</v>
      </c>
      <c r="F116" s="38">
        <v>2</v>
      </c>
      <c r="G116" s="41"/>
      <c r="H116" s="38">
        <f t="shared" si="1"/>
        <v>0</v>
      </c>
      <c r="I116" s="38">
        <f>IF(D116="Binaire",1,3)*F116</f>
        <v>2</v>
      </c>
      <c r="J116" s="47">
        <f>SUM(H116:H123)</f>
        <v>0</v>
      </c>
      <c r="K116" s="47">
        <f>SUM(I116:I123)</f>
        <v>23</v>
      </c>
      <c r="L116" s="49">
        <f>+J116/K116</f>
        <v>0</v>
      </c>
      <c r="M116" s="50">
        <v>0.7</v>
      </c>
      <c r="N116" s="51">
        <f>L116*M116+L124*M124</f>
        <v>0</v>
      </c>
      <c r="O116" s="50">
        <v>7.4999999999999997E-2</v>
      </c>
      <c r="P116" s="54"/>
      <c r="Q116" s="32"/>
    </row>
    <row r="117" spans="1:17" s="1" customFormat="1" ht="24" x14ac:dyDescent="0.15">
      <c r="A117" s="47"/>
      <c r="B117" s="48"/>
      <c r="C117" s="42" t="s">
        <v>454</v>
      </c>
      <c r="D117" s="43" t="s">
        <v>3</v>
      </c>
      <c r="E117" s="43" t="s">
        <v>5</v>
      </c>
      <c r="F117" s="43">
        <v>1</v>
      </c>
      <c r="G117" s="41"/>
      <c r="H117" s="38">
        <f>IF(G117="12 et plus",6,IF(G117="De 10 à 11",5,IF(G117="De 5 à 9",3,IF(G117="Continental",2,0))))</f>
        <v>0</v>
      </c>
      <c r="I117" s="38">
        <v>6</v>
      </c>
      <c r="J117" s="47"/>
      <c r="K117" s="47"/>
      <c r="L117" s="49"/>
      <c r="M117" s="50"/>
      <c r="N117" s="47"/>
      <c r="O117" s="50"/>
      <c r="P117" s="54"/>
      <c r="Q117" s="34"/>
    </row>
    <row r="118" spans="1:17" ht="12" x14ac:dyDescent="0.15">
      <c r="A118" s="47"/>
      <c r="B118" s="48"/>
      <c r="C118" s="26" t="s">
        <v>439</v>
      </c>
      <c r="D118" s="38" t="s">
        <v>4</v>
      </c>
      <c r="E118" s="38" t="s">
        <v>5</v>
      </c>
      <c r="F118" s="38">
        <v>1</v>
      </c>
      <c r="G118" s="41"/>
      <c r="H118" s="38">
        <f t="shared" si="1"/>
        <v>0</v>
      </c>
      <c r="I118" s="38">
        <f>IF(D118="Binaire",1,3)*F118</f>
        <v>3</v>
      </c>
      <c r="J118" s="47"/>
      <c r="K118" s="47"/>
      <c r="L118" s="49"/>
      <c r="M118" s="50"/>
      <c r="N118" s="47"/>
      <c r="O118" s="50"/>
      <c r="P118" s="54"/>
      <c r="Q118" s="32"/>
    </row>
    <row r="119" spans="1:17" ht="12" x14ac:dyDescent="0.15">
      <c r="A119" s="47"/>
      <c r="B119" s="48"/>
      <c r="C119" s="26" t="s">
        <v>440</v>
      </c>
      <c r="D119" s="38" t="s">
        <v>4</v>
      </c>
      <c r="E119" s="38" t="s">
        <v>5</v>
      </c>
      <c r="F119" s="38">
        <v>1</v>
      </c>
      <c r="G119" s="41"/>
      <c r="H119" s="38">
        <f t="shared" si="1"/>
        <v>0</v>
      </c>
      <c r="I119" s="38">
        <f>IF(D119="Binaire",1,3)*F119</f>
        <v>3</v>
      </c>
      <c r="J119" s="47"/>
      <c r="K119" s="47"/>
      <c r="L119" s="49"/>
      <c r="M119" s="50"/>
      <c r="N119" s="47"/>
      <c r="O119" s="50"/>
      <c r="P119" s="54"/>
      <c r="Q119" s="32"/>
    </row>
    <row r="120" spans="1:17" ht="12" x14ac:dyDescent="0.15">
      <c r="A120" s="47"/>
      <c r="B120" s="48"/>
      <c r="C120" s="26" t="s">
        <v>391</v>
      </c>
      <c r="D120" s="38" t="s">
        <v>3</v>
      </c>
      <c r="E120" s="38" t="s">
        <v>5</v>
      </c>
      <c r="F120" s="38">
        <v>4</v>
      </c>
      <c r="G120" s="41"/>
      <c r="H120" s="38">
        <f t="shared" si="1"/>
        <v>0</v>
      </c>
      <c r="I120" s="38">
        <f>IF(D120="Binaire",1,3)*F120</f>
        <v>4</v>
      </c>
      <c r="J120" s="47"/>
      <c r="K120" s="47"/>
      <c r="L120" s="49"/>
      <c r="M120" s="50"/>
      <c r="N120" s="47"/>
      <c r="O120" s="50"/>
      <c r="P120" s="54"/>
      <c r="Q120" s="32"/>
    </row>
    <row r="121" spans="1:17" ht="12" x14ac:dyDescent="0.15">
      <c r="A121" s="47"/>
      <c r="B121" s="48"/>
      <c r="C121" s="26" t="s">
        <v>313</v>
      </c>
      <c r="D121" s="38" t="s">
        <v>3</v>
      </c>
      <c r="E121" s="38" t="s">
        <v>6</v>
      </c>
      <c r="F121" s="38">
        <v>2</v>
      </c>
      <c r="G121" s="41"/>
      <c r="H121" s="38">
        <f t="shared" si="1"/>
        <v>0</v>
      </c>
      <c r="I121" s="38">
        <f>IF(D121="Binaire",1,3)*F121</f>
        <v>2</v>
      </c>
      <c r="J121" s="47"/>
      <c r="K121" s="47"/>
      <c r="L121" s="49"/>
      <c r="M121" s="50"/>
      <c r="N121" s="47"/>
      <c r="O121" s="50"/>
      <c r="P121" s="54"/>
      <c r="Q121" s="32"/>
    </row>
    <row r="122" spans="1:17" ht="12" x14ac:dyDescent="0.15">
      <c r="A122" s="47"/>
      <c r="B122" s="48"/>
      <c r="C122" s="26" t="s">
        <v>350</v>
      </c>
      <c r="D122" s="38" t="s">
        <v>3</v>
      </c>
      <c r="E122" s="38" t="s">
        <v>5</v>
      </c>
      <c r="F122" s="38">
        <v>2</v>
      </c>
      <c r="G122" s="41"/>
      <c r="H122" s="38">
        <f t="shared" si="1"/>
        <v>0</v>
      </c>
      <c r="I122" s="38">
        <f>IF(D122="Binaire",1,3)*F122</f>
        <v>2</v>
      </c>
      <c r="J122" s="47"/>
      <c r="K122" s="47"/>
      <c r="L122" s="49"/>
      <c r="M122" s="50"/>
      <c r="N122" s="47"/>
      <c r="O122" s="50"/>
      <c r="P122" s="54"/>
      <c r="Q122" s="32"/>
    </row>
    <row r="123" spans="1:17" ht="12" x14ac:dyDescent="0.15">
      <c r="A123" s="47"/>
      <c r="B123" s="48"/>
      <c r="C123" s="42" t="s">
        <v>297</v>
      </c>
      <c r="D123" s="38" t="s">
        <v>3</v>
      </c>
      <c r="E123" s="38" t="s">
        <v>6</v>
      </c>
      <c r="F123" s="38">
        <v>1</v>
      </c>
      <c r="G123" s="41"/>
      <c r="H123" s="38">
        <f t="shared" si="1"/>
        <v>0</v>
      </c>
      <c r="I123" s="38">
        <f>IF(D123="Binaire",1,3)*F123</f>
        <v>1</v>
      </c>
      <c r="J123" s="47"/>
      <c r="K123" s="47"/>
      <c r="L123" s="49"/>
      <c r="M123" s="50"/>
      <c r="N123" s="47"/>
      <c r="O123" s="50"/>
      <c r="P123" s="54"/>
      <c r="Q123" s="32"/>
    </row>
    <row r="124" spans="1:17" ht="24" x14ac:dyDescent="0.15">
      <c r="A124" s="47"/>
      <c r="B124" s="48" t="s">
        <v>212</v>
      </c>
      <c r="C124" s="26" t="s">
        <v>314</v>
      </c>
      <c r="D124" s="38" t="s">
        <v>4</v>
      </c>
      <c r="E124" s="38" t="s">
        <v>5</v>
      </c>
      <c r="F124" s="38">
        <v>1</v>
      </c>
      <c r="G124" s="41"/>
      <c r="H124" s="38">
        <f t="shared" si="1"/>
        <v>0</v>
      </c>
      <c r="I124" s="38">
        <f>IF(D124="Binaire",1,3)*F124</f>
        <v>3</v>
      </c>
      <c r="J124" s="47">
        <f>SUM(H124:H129)</f>
        <v>0</v>
      </c>
      <c r="K124" s="47">
        <f>SUM(I124:I129)</f>
        <v>18</v>
      </c>
      <c r="L124" s="49">
        <f>+J124/K124</f>
        <v>0</v>
      </c>
      <c r="M124" s="50">
        <v>0.3</v>
      </c>
      <c r="N124" s="47"/>
      <c r="O124" s="50"/>
      <c r="P124" s="54"/>
      <c r="Q124" s="32"/>
    </row>
    <row r="125" spans="1:17" ht="24" x14ac:dyDescent="0.15">
      <c r="A125" s="47"/>
      <c r="B125" s="48"/>
      <c r="C125" s="26" t="s">
        <v>316</v>
      </c>
      <c r="D125" s="38" t="s">
        <v>4</v>
      </c>
      <c r="E125" s="38" t="s">
        <v>5</v>
      </c>
      <c r="F125" s="38">
        <v>1</v>
      </c>
      <c r="G125" s="41"/>
      <c r="H125" s="38">
        <f t="shared" si="1"/>
        <v>0</v>
      </c>
      <c r="I125" s="38">
        <f>IF(D125="Binaire",1,3)*F125</f>
        <v>3</v>
      </c>
      <c r="J125" s="47"/>
      <c r="K125" s="47"/>
      <c r="L125" s="49"/>
      <c r="M125" s="50"/>
      <c r="N125" s="47"/>
      <c r="O125" s="50"/>
      <c r="P125" s="54"/>
      <c r="Q125" s="32"/>
    </row>
    <row r="126" spans="1:17" ht="12" x14ac:dyDescent="0.15">
      <c r="A126" s="47"/>
      <c r="B126" s="48"/>
      <c r="C126" s="26" t="s">
        <v>210</v>
      </c>
      <c r="D126" s="38" t="s">
        <v>4</v>
      </c>
      <c r="E126" s="38" t="s">
        <v>5</v>
      </c>
      <c r="F126" s="38">
        <v>1</v>
      </c>
      <c r="G126" s="41"/>
      <c r="H126" s="38">
        <f t="shared" si="1"/>
        <v>0</v>
      </c>
      <c r="I126" s="38">
        <f>IF(D126="Binaire",1,3)*F126</f>
        <v>3</v>
      </c>
      <c r="J126" s="47"/>
      <c r="K126" s="47"/>
      <c r="L126" s="49"/>
      <c r="M126" s="50"/>
      <c r="N126" s="47"/>
      <c r="O126" s="50"/>
      <c r="P126" s="54"/>
      <c r="Q126" s="32"/>
    </row>
    <row r="127" spans="1:17" ht="12" x14ac:dyDescent="0.15">
      <c r="A127" s="47"/>
      <c r="B127" s="48"/>
      <c r="C127" s="26" t="s">
        <v>211</v>
      </c>
      <c r="D127" s="38" t="s">
        <v>4</v>
      </c>
      <c r="E127" s="38" t="s">
        <v>5</v>
      </c>
      <c r="F127" s="38">
        <v>1</v>
      </c>
      <c r="G127" s="41"/>
      <c r="H127" s="38">
        <f t="shared" ref="H127:H172" si="2">F127*G127</f>
        <v>0</v>
      </c>
      <c r="I127" s="38">
        <f>IF(D127="Binaire",1,3)*F127</f>
        <v>3</v>
      </c>
      <c r="J127" s="47"/>
      <c r="K127" s="47"/>
      <c r="L127" s="49"/>
      <c r="M127" s="50"/>
      <c r="N127" s="47"/>
      <c r="O127" s="50"/>
      <c r="P127" s="54"/>
      <c r="Q127" s="32"/>
    </row>
    <row r="128" spans="1:17" ht="12" x14ac:dyDescent="0.15">
      <c r="A128" s="47"/>
      <c r="B128" s="48"/>
      <c r="C128" s="26" t="s">
        <v>298</v>
      </c>
      <c r="D128" s="38" t="s">
        <v>4</v>
      </c>
      <c r="E128" s="38" t="s">
        <v>5</v>
      </c>
      <c r="F128" s="38">
        <v>1</v>
      </c>
      <c r="G128" s="41"/>
      <c r="H128" s="38">
        <f t="shared" si="2"/>
        <v>0</v>
      </c>
      <c r="I128" s="38">
        <f>IF(D128="Binaire",1,3)*F128</f>
        <v>3</v>
      </c>
      <c r="J128" s="47"/>
      <c r="K128" s="47"/>
      <c r="L128" s="49"/>
      <c r="M128" s="50"/>
      <c r="N128" s="47"/>
      <c r="O128" s="50"/>
      <c r="P128" s="54"/>
      <c r="Q128" s="32"/>
    </row>
    <row r="129" spans="1:17" ht="12" x14ac:dyDescent="0.15">
      <c r="A129" s="47"/>
      <c r="B129" s="48"/>
      <c r="C129" s="26" t="s">
        <v>299</v>
      </c>
      <c r="D129" s="38" t="s">
        <v>4</v>
      </c>
      <c r="E129" s="38" t="s">
        <v>5</v>
      </c>
      <c r="F129" s="38">
        <v>1</v>
      </c>
      <c r="G129" s="41"/>
      <c r="H129" s="38">
        <f t="shared" si="2"/>
        <v>0</v>
      </c>
      <c r="I129" s="38">
        <f>IF(D129="Binaire",1,3)*F129</f>
        <v>3</v>
      </c>
      <c r="J129" s="47"/>
      <c r="K129" s="47"/>
      <c r="L129" s="49"/>
      <c r="M129" s="50"/>
      <c r="N129" s="47"/>
      <c r="O129" s="50"/>
      <c r="P129" s="54"/>
      <c r="Q129" s="32"/>
    </row>
    <row r="130" spans="1:17" ht="12" x14ac:dyDescent="0.15">
      <c r="A130" s="47" t="s">
        <v>67</v>
      </c>
      <c r="B130" s="48" t="s">
        <v>87</v>
      </c>
      <c r="C130" s="26" t="s">
        <v>315</v>
      </c>
      <c r="D130" s="38" t="s">
        <v>3</v>
      </c>
      <c r="E130" s="38" t="s">
        <v>6</v>
      </c>
      <c r="F130" s="38">
        <v>4</v>
      </c>
      <c r="G130" s="41"/>
      <c r="H130" s="38">
        <f t="shared" si="2"/>
        <v>0</v>
      </c>
      <c r="I130" s="38">
        <f>IF(D130="Binaire",1,3)*F130</f>
        <v>4</v>
      </c>
      <c r="J130" s="47">
        <f>SUM(H130:H136)</f>
        <v>0</v>
      </c>
      <c r="K130" s="47">
        <f>SUM(I130:I136)</f>
        <v>18</v>
      </c>
      <c r="L130" s="49">
        <f>+J130/K130</f>
        <v>0</v>
      </c>
      <c r="M130" s="50">
        <v>0.5</v>
      </c>
      <c r="N130" s="51">
        <f>L130*M130+L137*M137</f>
        <v>0</v>
      </c>
      <c r="O130" s="50">
        <v>7.4999999999999997E-2</v>
      </c>
      <c r="P130" s="54"/>
      <c r="Q130" s="32"/>
    </row>
    <row r="131" spans="1:17" ht="12" x14ac:dyDescent="0.15">
      <c r="A131" s="47"/>
      <c r="B131" s="48"/>
      <c r="C131" s="26" t="s">
        <v>68</v>
      </c>
      <c r="D131" s="38" t="s">
        <v>3</v>
      </c>
      <c r="E131" s="38" t="s">
        <v>5</v>
      </c>
      <c r="F131" s="38">
        <v>1</v>
      </c>
      <c r="G131" s="41"/>
      <c r="H131" s="38">
        <f>IF(G131="2m² par lit et plus",4,IF(G131="Entre 1m² et 2m² par lit",2,IF(G131="Entre 0,5m² et 1m² par lit",1,0)))</f>
        <v>0</v>
      </c>
      <c r="I131" s="38">
        <v>4</v>
      </c>
      <c r="J131" s="47"/>
      <c r="K131" s="47"/>
      <c r="L131" s="49"/>
      <c r="M131" s="50"/>
      <c r="N131" s="47"/>
      <c r="O131" s="50"/>
      <c r="P131" s="54"/>
      <c r="Q131" s="32"/>
    </row>
    <row r="132" spans="1:17" ht="12" x14ac:dyDescent="0.15">
      <c r="A132" s="47"/>
      <c r="B132" s="48"/>
      <c r="C132" s="26" t="s">
        <v>375</v>
      </c>
      <c r="D132" s="38" t="s">
        <v>4</v>
      </c>
      <c r="E132" s="38" t="s">
        <v>5</v>
      </c>
      <c r="F132" s="38">
        <v>1</v>
      </c>
      <c r="G132" s="41"/>
      <c r="H132" s="38">
        <f t="shared" si="2"/>
        <v>0</v>
      </c>
      <c r="I132" s="38">
        <f>IF(D132="Binaire",1,3)*F132</f>
        <v>3</v>
      </c>
      <c r="J132" s="47"/>
      <c r="K132" s="47"/>
      <c r="L132" s="49"/>
      <c r="M132" s="50"/>
      <c r="N132" s="47"/>
      <c r="O132" s="50"/>
      <c r="P132" s="54"/>
      <c r="Q132" s="32"/>
    </row>
    <row r="133" spans="1:17" ht="12" x14ac:dyDescent="0.15">
      <c r="A133" s="47"/>
      <c r="B133" s="48"/>
      <c r="C133" s="26" t="s">
        <v>376</v>
      </c>
      <c r="D133" s="38" t="s">
        <v>4</v>
      </c>
      <c r="E133" s="38" t="s">
        <v>5</v>
      </c>
      <c r="F133" s="38">
        <v>1</v>
      </c>
      <c r="G133" s="41"/>
      <c r="H133" s="38">
        <f t="shared" si="2"/>
        <v>0</v>
      </c>
      <c r="I133" s="38">
        <f>IF(D133="Binaire",1,3)*F133</f>
        <v>3</v>
      </c>
      <c r="J133" s="47"/>
      <c r="K133" s="47"/>
      <c r="L133" s="49"/>
      <c r="M133" s="50"/>
      <c r="N133" s="47"/>
      <c r="O133" s="50"/>
      <c r="P133" s="54"/>
      <c r="Q133" s="32"/>
    </row>
    <row r="134" spans="1:17" ht="12" x14ac:dyDescent="0.15">
      <c r="A134" s="47"/>
      <c r="B134" s="48"/>
      <c r="C134" s="26" t="s">
        <v>74</v>
      </c>
      <c r="D134" s="38" t="s">
        <v>3</v>
      </c>
      <c r="E134" s="38" t="s">
        <v>5</v>
      </c>
      <c r="F134" s="38">
        <v>2</v>
      </c>
      <c r="G134" s="41"/>
      <c r="H134" s="38">
        <f t="shared" si="2"/>
        <v>0</v>
      </c>
      <c r="I134" s="38">
        <f>IF(D134="Binaire",1,3)*F134</f>
        <v>2</v>
      </c>
      <c r="J134" s="47"/>
      <c r="K134" s="47"/>
      <c r="L134" s="49"/>
      <c r="M134" s="50"/>
      <c r="N134" s="47"/>
      <c r="O134" s="50"/>
      <c r="P134" s="54"/>
      <c r="Q134" s="32"/>
    </row>
    <row r="135" spans="1:17" s="1" customFormat="1" ht="12" x14ac:dyDescent="0.15">
      <c r="A135" s="47"/>
      <c r="B135" s="48"/>
      <c r="C135" s="42" t="s">
        <v>220</v>
      </c>
      <c r="D135" s="43" t="s">
        <v>3</v>
      </c>
      <c r="E135" s="43" t="s">
        <v>6</v>
      </c>
      <c r="F135" s="43">
        <v>1</v>
      </c>
      <c r="G135" s="44"/>
      <c r="H135" s="43">
        <f t="shared" si="2"/>
        <v>0</v>
      </c>
      <c r="I135" s="43">
        <f>IF(D135="Binaire",1,3)*F135</f>
        <v>1</v>
      </c>
      <c r="J135" s="47"/>
      <c r="K135" s="47"/>
      <c r="L135" s="49"/>
      <c r="M135" s="50"/>
      <c r="N135" s="47"/>
      <c r="O135" s="50"/>
      <c r="P135" s="54"/>
      <c r="Q135" s="34"/>
    </row>
    <row r="136" spans="1:17" ht="12" x14ac:dyDescent="0.15">
      <c r="A136" s="47"/>
      <c r="B136" s="48"/>
      <c r="C136" s="26" t="s">
        <v>300</v>
      </c>
      <c r="D136" s="38" t="s">
        <v>3</v>
      </c>
      <c r="E136" s="38" t="s">
        <v>6</v>
      </c>
      <c r="F136" s="38">
        <v>1</v>
      </c>
      <c r="G136" s="41"/>
      <c r="H136" s="38">
        <f t="shared" si="2"/>
        <v>0</v>
      </c>
      <c r="I136" s="38">
        <f>IF(D136="Binaire",1,3)*F136</f>
        <v>1</v>
      </c>
      <c r="J136" s="47"/>
      <c r="K136" s="47"/>
      <c r="L136" s="49"/>
      <c r="M136" s="50"/>
      <c r="N136" s="47"/>
      <c r="O136" s="50"/>
      <c r="P136" s="54"/>
      <c r="Q136" s="32"/>
    </row>
    <row r="137" spans="1:17" ht="24" x14ac:dyDescent="0.15">
      <c r="A137" s="47"/>
      <c r="B137" s="48" t="s">
        <v>212</v>
      </c>
      <c r="C137" s="26" t="s">
        <v>314</v>
      </c>
      <c r="D137" s="38" t="s">
        <v>4</v>
      </c>
      <c r="E137" s="38" t="s">
        <v>5</v>
      </c>
      <c r="F137" s="38">
        <v>1</v>
      </c>
      <c r="G137" s="41"/>
      <c r="H137" s="38">
        <f t="shared" si="2"/>
        <v>0</v>
      </c>
      <c r="I137" s="38">
        <f>IF(D137="Binaire",1,3)*F137</f>
        <v>3</v>
      </c>
      <c r="J137" s="47">
        <f>SUM(H137:H146)</f>
        <v>0</v>
      </c>
      <c r="K137" s="47">
        <f>SUM(I137:I146)</f>
        <v>26</v>
      </c>
      <c r="L137" s="49">
        <f>+J137/K137</f>
        <v>0</v>
      </c>
      <c r="M137" s="50">
        <v>0.5</v>
      </c>
      <c r="N137" s="47"/>
      <c r="O137" s="50"/>
      <c r="P137" s="54"/>
      <c r="Q137" s="32"/>
    </row>
    <row r="138" spans="1:17" ht="24" x14ac:dyDescent="0.15">
      <c r="A138" s="47"/>
      <c r="B138" s="48"/>
      <c r="C138" s="26" t="s">
        <v>441</v>
      </c>
      <c r="D138" s="38" t="s">
        <v>4</v>
      </c>
      <c r="E138" s="38" t="s">
        <v>5</v>
      </c>
      <c r="F138" s="38">
        <v>1</v>
      </c>
      <c r="G138" s="41"/>
      <c r="H138" s="38">
        <f t="shared" si="2"/>
        <v>0</v>
      </c>
      <c r="I138" s="38">
        <f>IF(D138="Binaire",1,3)*F138</f>
        <v>3</v>
      </c>
      <c r="J138" s="47"/>
      <c r="K138" s="47"/>
      <c r="L138" s="49"/>
      <c r="M138" s="50"/>
      <c r="N138" s="47"/>
      <c r="O138" s="50"/>
      <c r="P138" s="54"/>
      <c r="Q138" s="32"/>
    </row>
    <row r="139" spans="1:17" ht="12" x14ac:dyDescent="0.15">
      <c r="A139" s="47"/>
      <c r="B139" s="48"/>
      <c r="C139" s="26" t="s">
        <v>210</v>
      </c>
      <c r="D139" s="38" t="s">
        <v>4</v>
      </c>
      <c r="E139" s="38" t="s">
        <v>5</v>
      </c>
      <c r="F139" s="38">
        <v>1</v>
      </c>
      <c r="G139" s="41"/>
      <c r="H139" s="38">
        <f t="shared" si="2"/>
        <v>0</v>
      </c>
      <c r="I139" s="38">
        <f>IF(D139="Binaire",1,3)*F139</f>
        <v>3</v>
      </c>
      <c r="J139" s="47"/>
      <c r="K139" s="47"/>
      <c r="L139" s="49"/>
      <c r="M139" s="50"/>
      <c r="N139" s="47"/>
      <c r="O139" s="50"/>
      <c r="P139" s="54"/>
      <c r="Q139" s="32"/>
    </row>
    <row r="140" spans="1:17" ht="12" x14ac:dyDescent="0.15">
      <c r="A140" s="47"/>
      <c r="B140" s="48"/>
      <c r="C140" s="26" t="s">
        <v>211</v>
      </c>
      <c r="D140" s="38" t="s">
        <v>4</v>
      </c>
      <c r="E140" s="38" t="s">
        <v>5</v>
      </c>
      <c r="F140" s="38">
        <v>1</v>
      </c>
      <c r="G140" s="41"/>
      <c r="H140" s="38">
        <f t="shared" si="2"/>
        <v>0</v>
      </c>
      <c r="I140" s="38">
        <f>IF(D140="Binaire",1,3)*F140</f>
        <v>3</v>
      </c>
      <c r="J140" s="47"/>
      <c r="K140" s="47"/>
      <c r="L140" s="49"/>
      <c r="M140" s="50"/>
      <c r="N140" s="47"/>
      <c r="O140" s="50"/>
      <c r="P140" s="54"/>
      <c r="Q140" s="32"/>
    </row>
    <row r="141" spans="1:17" s="1" customFormat="1" ht="24" x14ac:dyDescent="0.15">
      <c r="A141" s="47"/>
      <c r="B141" s="48"/>
      <c r="C141" s="42" t="s">
        <v>442</v>
      </c>
      <c r="D141" s="43" t="s">
        <v>3</v>
      </c>
      <c r="E141" s="38" t="s">
        <v>6</v>
      </c>
      <c r="F141" s="38">
        <v>2</v>
      </c>
      <c r="G141" s="41"/>
      <c r="H141" s="38">
        <f t="shared" si="2"/>
        <v>0</v>
      </c>
      <c r="I141" s="38">
        <f>IF(D141="Binaire",1,3)*F141</f>
        <v>2</v>
      </c>
      <c r="J141" s="47"/>
      <c r="K141" s="47"/>
      <c r="L141" s="49"/>
      <c r="M141" s="50"/>
      <c r="N141" s="47"/>
      <c r="O141" s="50"/>
      <c r="P141" s="54"/>
      <c r="Q141" s="34"/>
    </row>
    <row r="142" spans="1:17" ht="12" x14ac:dyDescent="0.15">
      <c r="A142" s="47"/>
      <c r="B142" s="48"/>
      <c r="C142" s="26" t="s">
        <v>298</v>
      </c>
      <c r="D142" s="38" t="s">
        <v>4</v>
      </c>
      <c r="E142" s="38" t="s">
        <v>5</v>
      </c>
      <c r="F142" s="38">
        <v>1</v>
      </c>
      <c r="G142" s="41"/>
      <c r="H142" s="38">
        <f t="shared" si="2"/>
        <v>0</v>
      </c>
      <c r="I142" s="38">
        <f>IF(D142="Binaire",1,3)*F142</f>
        <v>3</v>
      </c>
      <c r="J142" s="47"/>
      <c r="K142" s="47"/>
      <c r="L142" s="49"/>
      <c r="M142" s="50"/>
      <c r="N142" s="47"/>
      <c r="O142" s="50"/>
      <c r="P142" s="54"/>
      <c r="Q142" s="32"/>
    </row>
    <row r="143" spans="1:17" ht="12" x14ac:dyDescent="0.15">
      <c r="A143" s="47"/>
      <c r="B143" s="48"/>
      <c r="C143" s="26" t="s">
        <v>299</v>
      </c>
      <c r="D143" s="38" t="s">
        <v>4</v>
      </c>
      <c r="E143" s="38" t="s">
        <v>5</v>
      </c>
      <c r="F143" s="38">
        <v>1</v>
      </c>
      <c r="G143" s="41"/>
      <c r="H143" s="38">
        <f t="shared" si="2"/>
        <v>0</v>
      </c>
      <c r="I143" s="38">
        <f>IF(D143="Binaire",1,3)*F143</f>
        <v>3</v>
      </c>
      <c r="J143" s="47"/>
      <c r="K143" s="47"/>
      <c r="L143" s="49"/>
      <c r="M143" s="50"/>
      <c r="N143" s="47"/>
      <c r="O143" s="50"/>
      <c r="P143" s="54"/>
      <c r="Q143" s="32"/>
    </row>
    <row r="144" spans="1:17" ht="12" x14ac:dyDescent="0.15">
      <c r="A144" s="47"/>
      <c r="B144" s="48"/>
      <c r="C144" s="26" t="s">
        <v>66</v>
      </c>
      <c r="D144" s="38" t="s">
        <v>3</v>
      </c>
      <c r="E144" s="38" t="s">
        <v>5</v>
      </c>
      <c r="F144" s="38">
        <v>2</v>
      </c>
      <c r="G144" s="41"/>
      <c r="H144" s="38">
        <f t="shared" si="2"/>
        <v>0</v>
      </c>
      <c r="I144" s="38">
        <f>IF(D144="Binaire",1,3)*F144</f>
        <v>2</v>
      </c>
      <c r="J144" s="47"/>
      <c r="K144" s="47"/>
      <c r="L144" s="49"/>
      <c r="M144" s="50"/>
      <c r="N144" s="47"/>
      <c r="O144" s="50"/>
      <c r="P144" s="54"/>
      <c r="Q144" s="32"/>
    </row>
    <row r="145" spans="1:17" ht="12" x14ac:dyDescent="0.15">
      <c r="A145" s="47"/>
      <c r="B145" s="48"/>
      <c r="C145" s="26" t="s">
        <v>69</v>
      </c>
      <c r="D145" s="38" t="s">
        <v>3</v>
      </c>
      <c r="E145" s="38" t="s">
        <v>6</v>
      </c>
      <c r="F145" s="38">
        <v>2</v>
      </c>
      <c r="G145" s="41"/>
      <c r="H145" s="38">
        <f t="shared" si="2"/>
        <v>0</v>
      </c>
      <c r="I145" s="38">
        <f>IF(D145="Binaire",1,3)*F145</f>
        <v>2</v>
      </c>
      <c r="J145" s="47"/>
      <c r="K145" s="47"/>
      <c r="L145" s="49"/>
      <c r="M145" s="50"/>
      <c r="N145" s="47"/>
      <c r="O145" s="50"/>
      <c r="P145" s="54"/>
      <c r="Q145" s="32"/>
    </row>
    <row r="146" spans="1:17" ht="12" x14ac:dyDescent="0.15">
      <c r="A146" s="47"/>
      <c r="B146" s="48"/>
      <c r="C146" s="26" t="s">
        <v>70</v>
      </c>
      <c r="D146" s="38" t="s">
        <v>3</v>
      </c>
      <c r="E146" s="38" t="s">
        <v>6</v>
      </c>
      <c r="F146" s="38">
        <v>2</v>
      </c>
      <c r="G146" s="41"/>
      <c r="H146" s="38">
        <f t="shared" si="2"/>
        <v>0</v>
      </c>
      <c r="I146" s="38">
        <f>IF(D146="Binaire",1,3)*F146</f>
        <v>2</v>
      </c>
      <c r="J146" s="47"/>
      <c r="K146" s="47"/>
      <c r="L146" s="49"/>
      <c r="M146" s="50"/>
      <c r="N146" s="47"/>
      <c r="O146" s="50"/>
      <c r="P146" s="54"/>
      <c r="Q146" s="32"/>
    </row>
    <row r="147" spans="1:17" ht="12" x14ac:dyDescent="0.15">
      <c r="A147" s="47" t="s">
        <v>72</v>
      </c>
      <c r="B147" s="48" t="s">
        <v>87</v>
      </c>
      <c r="C147" s="26" t="s">
        <v>317</v>
      </c>
      <c r="D147" s="38" t="s">
        <v>3</v>
      </c>
      <c r="E147" s="38" t="s">
        <v>6</v>
      </c>
      <c r="F147" s="38">
        <v>4</v>
      </c>
      <c r="G147" s="41"/>
      <c r="H147" s="38">
        <f t="shared" si="2"/>
        <v>0</v>
      </c>
      <c r="I147" s="38">
        <f>IF(D147="Binaire",1,3)*F147</f>
        <v>4</v>
      </c>
      <c r="J147" s="47">
        <f>SUM(H147:H152)</f>
        <v>0</v>
      </c>
      <c r="K147" s="47">
        <f>SUM(I147:I152)</f>
        <v>16</v>
      </c>
      <c r="L147" s="49">
        <f>+J147/K147</f>
        <v>0</v>
      </c>
      <c r="M147" s="50">
        <v>0.5</v>
      </c>
      <c r="N147" s="51">
        <f>L147*M147+L153*M153</f>
        <v>0</v>
      </c>
      <c r="O147" s="50">
        <v>0.05</v>
      </c>
      <c r="P147" s="54"/>
      <c r="Q147" s="32"/>
    </row>
    <row r="148" spans="1:17" ht="12" x14ac:dyDescent="0.15">
      <c r="A148" s="47"/>
      <c r="B148" s="48"/>
      <c r="C148" s="26" t="s">
        <v>392</v>
      </c>
      <c r="D148" s="38" t="s">
        <v>3</v>
      </c>
      <c r="E148" s="38" t="s">
        <v>5</v>
      </c>
      <c r="F148" s="38">
        <v>1</v>
      </c>
      <c r="G148" s="41"/>
      <c r="H148" s="38">
        <f>IF(G148="1m²/lit et plus",3,IF(G148="Entre 0,8m² et 1m²/lit",2,IF(G148="Entre 0,3m² et 0,8m²/lit",1,0)))</f>
        <v>0</v>
      </c>
      <c r="I148" s="38">
        <v>3</v>
      </c>
      <c r="J148" s="47"/>
      <c r="K148" s="47"/>
      <c r="L148" s="49"/>
      <c r="M148" s="50"/>
      <c r="N148" s="47"/>
      <c r="O148" s="50"/>
      <c r="P148" s="54"/>
      <c r="Q148" s="32"/>
    </row>
    <row r="149" spans="1:17" ht="12" x14ac:dyDescent="0.15">
      <c r="A149" s="47"/>
      <c r="B149" s="48"/>
      <c r="C149" s="26" t="s">
        <v>375</v>
      </c>
      <c r="D149" s="38" t="s">
        <v>4</v>
      </c>
      <c r="E149" s="38" t="s">
        <v>5</v>
      </c>
      <c r="F149" s="38">
        <v>1</v>
      </c>
      <c r="G149" s="41"/>
      <c r="H149" s="38">
        <f t="shared" si="2"/>
        <v>0</v>
      </c>
      <c r="I149" s="38">
        <f>IF(D149="Binaire",1,3)*F149</f>
        <v>3</v>
      </c>
      <c r="J149" s="47"/>
      <c r="K149" s="47"/>
      <c r="L149" s="49"/>
      <c r="M149" s="50"/>
      <c r="N149" s="47"/>
      <c r="O149" s="50"/>
      <c r="P149" s="54"/>
      <c r="Q149" s="32"/>
    </row>
    <row r="150" spans="1:17" ht="12" x14ac:dyDescent="0.15">
      <c r="A150" s="47"/>
      <c r="B150" s="48"/>
      <c r="C150" s="26" t="s">
        <v>376</v>
      </c>
      <c r="D150" s="38" t="s">
        <v>4</v>
      </c>
      <c r="E150" s="38" t="s">
        <v>5</v>
      </c>
      <c r="F150" s="38">
        <v>1</v>
      </c>
      <c r="G150" s="41"/>
      <c r="H150" s="38">
        <f t="shared" si="2"/>
        <v>0</v>
      </c>
      <c r="I150" s="38">
        <f>IF(D150="Binaire",1,3)*F150</f>
        <v>3</v>
      </c>
      <c r="J150" s="47"/>
      <c r="K150" s="47"/>
      <c r="L150" s="49"/>
      <c r="M150" s="50"/>
      <c r="N150" s="47"/>
      <c r="O150" s="50"/>
      <c r="P150" s="54"/>
      <c r="Q150" s="32"/>
    </row>
    <row r="151" spans="1:17" ht="12" x14ac:dyDescent="0.15">
      <c r="A151" s="47"/>
      <c r="B151" s="48"/>
      <c r="C151" s="26" t="s">
        <v>73</v>
      </c>
      <c r="D151" s="38" t="s">
        <v>3</v>
      </c>
      <c r="E151" s="38" t="s">
        <v>5</v>
      </c>
      <c r="F151" s="38">
        <v>2</v>
      </c>
      <c r="G151" s="41"/>
      <c r="H151" s="38">
        <f t="shared" si="2"/>
        <v>0</v>
      </c>
      <c r="I151" s="38">
        <f>IF(D151="Binaire",1,3)*F151</f>
        <v>2</v>
      </c>
      <c r="J151" s="47"/>
      <c r="K151" s="47"/>
      <c r="L151" s="49"/>
      <c r="M151" s="50"/>
      <c r="N151" s="47"/>
      <c r="O151" s="50"/>
      <c r="P151" s="54"/>
      <c r="Q151" s="32"/>
    </row>
    <row r="152" spans="1:17" ht="12" x14ac:dyDescent="0.15">
      <c r="A152" s="47"/>
      <c r="B152" s="48"/>
      <c r="C152" s="26" t="s">
        <v>300</v>
      </c>
      <c r="D152" s="38" t="s">
        <v>3</v>
      </c>
      <c r="E152" s="38" t="s">
        <v>6</v>
      </c>
      <c r="F152" s="38">
        <v>1</v>
      </c>
      <c r="G152" s="41"/>
      <c r="H152" s="38">
        <f t="shared" si="2"/>
        <v>0</v>
      </c>
      <c r="I152" s="38">
        <f>IF(D152="Binaire",1,3)*F152</f>
        <v>1</v>
      </c>
      <c r="J152" s="47"/>
      <c r="K152" s="47"/>
      <c r="L152" s="49"/>
      <c r="M152" s="50"/>
      <c r="N152" s="47"/>
      <c r="O152" s="50"/>
      <c r="P152" s="54"/>
      <c r="Q152" s="32"/>
    </row>
    <row r="153" spans="1:17" ht="12" x14ac:dyDescent="0.15">
      <c r="A153" s="47"/>
      <c r="B153" s="48" t="s">
        <v>212</v>
      </c>
      <c r="C153" s="26" t="s">
        <v>213</v>
      </c>
      <c r="D153" s="38" t="s">
        <v>4</v>
      </c>
      <c r="E153" s="38" t="s">
        <v>5</v>
      </c>
      <c r="F153" s="38">
        <v>1</v>
      </c>
      <c r="G153" s="41"/>
      <c r="H153" s="38">
        <f t="shared" si="2"/>
        <v>0</v>
      </c>
      <c r="I153" s="38">
        <f>IF(D153="Binaire",1,3)*F153</f>
        <v>3</v>
      </c>
      <c r="J153" s="47">
        <f>SUM(H153:H160)</f>
        <v>0</v>
      </c>
      <c r="K153" s="47">
        <f>SUM(I153:I160)</f>
        <v>37</v>
      </c>
      <c r="L153" s="49">
        <f>+J153/K153</f>
        <v>0</v>
      </c>
      <c r="M153" s="50">
        <v>0.5</v>
      </c>
      <c r="N153" s="47"/>
      <c r="O153" s="50"/>
      <c r="P153" s="54"/>
      <c r="Q153" s="32"/>
    </row>
    <row r="154" spans="1:17" ht="12" x14ac:dyDescent="0.15">
      <c r="A154" s="47"/>
      <c r="B154" s="48"/>
      <c r="C154" s="26" t="s">
        <v>214</v>
      </c>
      <c r="D154" s="38" t="s">
        <v>4</v>
      </c>
      <c r="E154" s="38" t="s">
        <v>5</v>
      </c>
      <c r="F154" s="38">
        <v>1</v>
      </c>
      <c r="G154" s="41"/>
      <c r="H154" s="38">
        <f t="shared" si="2"/>
        <v>0</v>
      </c>
      <c r="I154" s="38">
        <f>IF(D154="Binaire",1,3)*F154</f>
        <v>3</v>
      </c>
      <c r="J154" s="47"/>
      <c r="K154" s="47"/>
      <c r="L154" s="49"/>
      <c r="M154" s="50"/>
      <c r="N154" s="47"/>
      <c r="O154" s="50"/>
      <c r="P154" s="54"/>
      <c r="Q154" s="32"/>
    </row>
    <row r="155" spans="1:17" ht="12" x14ac:dyDescent="0.15">
      <c r="A155" s="47"/>
      <c r="B155" s="48"/>
      <c r="C155" s="26" t="s">
        <v>215</v>
      </c>
      <c r="D155" s="38" t="s">
        <v>4</v>
      </c>
      <c r="E155" s="38" t="s">
        <v>5</v>
      </c>
      <c r="F155" s="38">
        <v>3</v>
      </c>
      <c r="G155" s="41"/>
      <c r="H155" s="38">
        <f t="shared" si="2"/>
        <v>0</v>
      </c>
      <c r="I155" s="38">
        <f>IF(D155="Binaire",1,3)*F155</f>
        <v>9</v>
      </c>
      <c r="J155" s="47"/>
      <c r="K155" s="47"/>
      <c r="L155" s="49"/>
      <c r="M155" s="50"/>
      <c r="N155" s="47"/>
      <c r="O155" s="50"/>
      <c r="P155" s="54"/>
      <c r="Q155" s="32"/>
    </row>
    <row r="156" spans="1:17" ht="12" x14ac:dyDescent="0.15">
      <c r="A156" s="47"/>
      <c r="B156" s="48"/>
      <c r="C156" s="26" t="s">
        <v>216</v>
      </c>
      <c r="D156" s="38" t="s">
        <v>4</v>
      </c>
      <c r="E156" s="38" t="s">
        <v>5</v>
      </c>
      <c r="F156" s="38">
        <v>4</v>
      </c>
      <c r="G156" s="41"/>
      <c r="H156" s="38">
        <f t="shared" si="2"/>
        <v>0</v>
      </c>
      <c r="I156" s="38">
        <f>IF(D156="Binaire",1,3)*F156</f>
        <v>12</v>
      </c>
      <c r="J156" s="47"/>
      <c r="K156" s="47"/>
      <c r="L156" s="49"/>
      <c r="M156" s="50"/>
      <c r="N156" s="47"/>
      <c r="O156" s="50"/>
      <c r="P156" s="54"/>
      <c r="Q156" s="32"/>
    </row>
    <row r="157" spans="1:17" ht="12" x14ac:dyDescent="0.15">
      <c r="A157" s="47"/>
      <c r="B157" s="48"/>
      <c r="C157" s="26" t="s">
        <v>217</v>
      </c>
      <c r="D157" s="38" t="s">
        <v>4</v>
      </c>
      <c r="E157" s="38" t="s">
        <v>5</v>
      </c>
      <c r="F157" s="38">
        <v>1</v>
      </c>
      <c r="G157" s="41"/>
      <c r="H157" s="38">
        <f t="shared" si="2"/>
        <v>0</v>
      </c>
      <c r="I157" s="38">
        <f>IF(D157="Binaire",1,3)*F157</f>
        <v>3</v>
      </c>
      <c r="J157" s="47"/>
      <c r="K157" s="47"/>
      <c r="L157" s="49"/>
      <c r="M157" s="50"/>
      <c r="N157" s="47"/>
      <c r="O157" s="50"/>
      <c r="P157" s="54"/>
      <c r="Q157" s="32"/>
    </row>
    <row r="158" spans="1:17" ht="12" x14ac:dyDescent="0.15">
      <c r="A158" s="47"/>
      <c r="B158" s="48"/>
      <c r="C158" s="26" t="s">
        <v>218</v>
      </c>
      <c r="D158" s="38" t="s">
        <v>4</v>
      </c>
      <c r="E158" s="38" t="s">
        <v>5</v>
      </c>
      <c r="F158" s="38">
        <v>1</v>
      </c>
      <c r="G158" s="41"/>
      <c r="H158" s="38">
        <f t="shared" si="2"/>
        <v>0</v>
      </c>
      <c r="I158" s="38">
        <f>IF(D158="Binaire",1,3)*F158</f>
        <v>3</v>
      </c>
      <c r="J158" s="47"/>
      <c r="K158" s="47"/>
      <c r="L158" s="49"/>
      <c r="M158" s="50"/>
      <c r="N158" s="47"/>
      <c r="O158" s="50"/>
      <c r="P158" s="54"/>
      <c r="Q158" s="32"/>
    </row>
    <row r="159" spans="1:17" ht="12" x14ac:dyDescent="0.15">
      <c r="A159" s="47"/>
      <c r="B159" s="48"/>
      <c r="C159" s="26" t="s">
        <v>66</v>
      </c>
      <c r="D159" s="38" t="s">
        <v>3</v>
      </c>
      <c r="E159" s="38" t="s">
        <v>6</v>
      </c>
      <c r="F159" s="38">
        <v>1</v>
      </c>
      <c r="G159" s="41"/>
      <c r="H159" s="38">
        <f t="shared" si="2"/>
        <v>0</v>
      </c>
      <c r="I159" s="38">
        <f>IF(D159="Binaire",1,3)*F159</f>
        <v>1</v>
      </c>
      <c r="J159" s="47"/>
      <c r="K159" s="47"/>
      <c r="L159" s="49"/>
      <c r="M159" s="50"/>
      <c r="N159" s="47"/>
      <c r="O159" s="50"/>
      <c r="P159" s="54"/>
      <c r="Q159" s="32"/>
    </row>
    <row r="160" spans="1:17" ht="12" x14ac:dyDescent="0.15">
      <c r="A160" s="47"/>
      <c r="B160" s="48"/>
      <c r="C160" s="26" t="s">
        <v>443</v>
      </c>
      <c r="D160" s="38" t="s">
        <v>4</v>
      </c>
      <c r="E160" s="38" t="s">
        <v>6</v>
      </c>
      <c r="F160" s="38">
        <v>1</v>
      </c>
      <c r="G160" s="41"/>
      <c r="H160" s="38">
        <f t="shared" si="2"/>
        <v>0</v>
      </c>
      <c r="I160" s="38">
        <f>IF(D160="Binaire",1,3)*F160</f>
        <v>3</v>
      </c>
      <c r="J160" s="47"/>
      <c r="K160" s="47"/>
      <c r="L160" s="49"/>
      <c r="M160" s="50"/>
      <c r="N160" s="47"/>
      <c r="O160" s="50"/>
      <c r="P160" s="54"/>
      <c r="Q160" s="32"/>
    </row>
    <row r="161" spans="1:17" ht="24" x14ac:dyDescent="0.15">
      <c r="A161" s="47" t="s">
        <v>444</v>
      </c>
      <c r="B161" s="48" t="s">
        <v>75</v>
      </c>
      <c r="C161" s="42" t="s">
        <v>401</v>
      </c>
      <c r="D161" s="38" t="s">
        <v>3</v>
      </c>
      <c r="E161" s="38" t="s">
        <v>6</v>
      </c>
      <c r="F161" s="38">
        <v>4</v>
      </c>
      <c r="G161" s="41"/>
      <c r="H161" s="38">
        <f t="shared" si="2"/>
        <v>0</v>
      </c>
      <c r="I161" s="38">
        <f>IF(D161="Binaire",1,3)*F161</f>
        <v>4</v>
      </c>
      <c r="J161" s="47">
        <f>SUM(H161:H164)</f>
        <v>0</v>
      </c>
      <c r="K161" s="47">
        <f>SUM(I161:I164)</f>
        <v>12</v>
      </c>
      <c r="L161" s="49">
        <f>+J161/K161</f>
        <v>0</v>
      </c>
      <c r="M161" s="50">
        <v>0.4</v>
      </c>
      <c r="N161" s="51">
        <f>L161*M161+L165*M165+L169*M169</f>
        <v>0</v>
      </c>
      <c r="O161" s="50">
        <v>0.05</v>
      </c>
      <c r="P161" s="54"/>
      <c r="Q161" s="32"/>
    </row>
    <row r="162" spans="1:17" ht="12" x14ac:dyDescent="0.15">
      <c r="A162" s="47"/>
      <c r="B162" s="48"/>
      <c r="C162" s="26" t="s">
        <v>395</v>
      </c>
      <c r="D162" s="38" t="s">
        <v>4</v>
      </c>
      <c r="E162" s="38" t="s">
        <v>6</v>
      </c>
      <c r="F162" s="38">
        <v>1</v>
      </c>
      <c r="G162" s="41"/>
      <c r="H162" s="38">
        <f t="shared" si="2"/>
        <v>0</v>
      </c>
      <c r="I162" s="38">
        <f>IF(D162="Binaire",1,3)*F162</f>
        <v>3</v>
      </c>
      <c r="J162" s="47"/>
      <c r="K162" s="47"/>
      <c r="L162" s="49"/>
      <c r="M162" s="50"/>
      <c r="N162" s="47"/>
      <c r="O162" s="50"/>
      <c r="P162" s="54"/>
      <c r="Q162" s="32"/>
    </row>
    <row r="163" spans="1:17" ht="12" x14ac:dyDescent="0.15">
      <c r="A163" s="47"/>
      <c r="B163" s="48"/>
      <c r="C163" s="26" t="s">
        <v>396</v>
      </c>
      <c r="D163" s="38" t="s">
        <v>4</v>
      </c>
      <c r="E163" s="38" t="s">
        <v>6</v>
      </c>
      <c r="F163" s="38">
        <v>1</v>
      </c>
      <c r="G163" s="41"/>
      <c r="H163" s="38">
        <f t="shared" si="2"/>
        <v>0</v>
      </c>
      <c r="I163" s="38">
        <f>IF(D163="Binaire",1,3)*F163</f>
        <v>3</v>
      </c>
      <c r="J163" s="47"/>
      <c r="K163" s="47"/>
      <c r="L163" s="49"/>
      <c r="M163" s="50"/>
      <c r="N163" s="47"/>
      <c r="O163" s="50"/>
      <c r="P163" s="54"/>
      <c r="Q163" s="32"/>
    </row>
    <row r="164" spans="1:17" ht="12" x14ac:dyDescent="0.15">
      <c r="A164" s="47"/>
      <c r="B164" s="48"/>
      <c r="C164" s="42" t="s">
        <v>76</v>
      </c>
      <c r="D164" s="38" t="s">
        <v>3</v>
      </c>
      <c r="E164" s="38" t="s">
        <v>6</v>
      </c>
      <c r="F164" s="38">
        <v>2</v>
      </c>
      <c r="G164" s="41"/>
      <c r="H164" s="38">
        <f t="shared" si="2"/>
        <v>0</v>
      </c>
      <c r="I164" s="38">
        <f>IF(D164="Binaire",1,3)*F164</f>
        <v>2</v>
      </c>
      <c r="J164" s="47"/>
      <c r="K164" s="47"/>
      <c r="L164" s="49"/>
      <c r="M164" s="50"/>
      <c r="N164" s="47"/>
      <c r="O164" s="50"/>
      <c r="P164" s="54"/>
      <c r="Q164" s="32"/>
    </row>
    <row r="165" spans="1:17" ht="12" x14ac:dyDescent="0.15">
      <c r="A165" s="47"/>
      <c r="B165" s="48" t="s">
        <v>408</v>
      </c>
      <c r="C165" s="42" t="s">
        <v>409</v>
      </c>
      <c r="D165" s="38" t="s">
        <v>3</v>
      </c>
      <c r="E165" s="38" t="s">
        <v>6</v>
      </c>
      <c r="F165" s="38">
        <v>4</v>
      </c>
      <c r="G165" s="41"/>
      <c r="H165" s="38">
        <f>F165*G165</f>
        <v>0</v>
      </c>
      <c r="I165" s="38">
        <f>IF(D165="Binaire",1,3)*F165</f>
        <v>4</v>
      </c>
      <c r="J165" s="47">
        <f>SUM(H165:H168)</f>
        <v>0</v>
      </c>
      <c r="K165" s="47">
        <f>SUM(I165:I168)</f>
        <v>12</v>
      </c>
      <c r="L165" s="49">
        <f>+J165/K165</f>
        <v>0</v>
      </c>
      <c r="M165" s="50">
        <v>0.2</v>
      </c>
      <c r="N165" s="47"/>
      <c r="O165" s="50"/>
      <c r="P165" s="54"/>
      <c r="Q165" s="32"/>
    </row>
    <row r="166" spans="1:17" ht="12" x14ac:dyDescent="0.15">
      <c r="A166" s="47"/>
      <c r="B166" s="48"/>
      <c r="C166" s="26" t="s">
        <v>410</v>
      </c>
      <c r="D166" s="38" t="s">
        <v>4</v>
      </c>
      <c r="E166" s="38" t="s">
        <v>6</v>
      </c>
      <c r="F166" s="38">
        <v>1</v>
      </c>
      <c r="G166" s="41"/>
      <c r="H166" s="38">
        <f>F166*G166</f>
        <v>0</v>
      </c>
      <c r="I166" s="38">
        <f>IF(D166="Binaire",1,3)*F166</f>
        <v>3</v>
      </c>
      <c r="J166" s="47"/>
      <c r="K166" s="47"/>
      <c r="L166" s="49"/>
      <c r="M166" s="50"/>
      <c r="N166" s="47"/>
      <c r="O166" s="50"/>
      <c r="P166" s="54"/>
      <c r="Q166" s="32"/>
    </row>
    <row r="167" spans="1:17" ht="12" x14ac:dyDescent="0.15">
      <c r="A167" s="47"/>
      <c r="B167" s="48"/>
      <c r="C167" s="26" t="s">
        <v>411</v>
      </c>
      <c r="D167" s="38" t="s">
        <v>4</v>
      </c>
      <c r="E167" s="38" t="s">
        <v>6</v>
      </c>
      <c r="F167" s="38">
        <v>1</v>
      </c>
      <c r="G167" s="41"/>
      <c r="H167" s="38">
        <f>F167*G167</f>
        <v>0</v>
      </c>
      <c r="I167" s="38">
        <f>IF(D167="Binaire",1,3)*F167</f>
        <v>3</v>
      </c>
      <c r="J167" s="47"/>
      <c r="K167" s="47"/>
      <c r="L167" s="49"/>
      <c r="M167" s="50"/>
      <c r="N167" s="47"/>
      <c r="O167" s="50"/>
      <c r="P167" s="54"/>
      <c r="Q167" s="32"/>
    </row>
    <row r="168" spans="1:17" ht="12" x14ac:dyDescent="0.15">
      <c r="A168" s="47"/>
      <c r="B168" s="48"/>
      <c r="C168" s="42" t="s">
        <v>412</v>
      </c>
      <c r="D168" s="38" t="s">
        <v>3</v>
      </c>
      <c r="E168" s="38" t="s">
        <v>6</v>
      </c>
      <c r="F168" s="38">
        <v>2</v>
      </c>
      <c r="G168" s="41"/>
      <c r="H168" s="38">
        <f>F168*G168</f>
        <v>0</v>
      </c>
      <c r="I168" s="38">
        <f>IF(D168="Binaire",1,3)*F168</f>
        <v>2</v>
      </c>
      <c r="J168" s="47"/>
      <c r="K168" s="47"/>
      <c r="L168" s="49"/>
      <c r="M168" s="50"/>
      <c r="N168" s="47"/>
      <c r="O168" s="50"/>
      <c r="P168" s="54"/>
      <c r="Q168" s="32"/>
    </row>
    <row r="169" spans="1:17" ht="24" x14ac:dyDescent="0.15">
      <c r="A169" s="47"/>
      <c r="B169" s="48" t="s">
        <v>219</v>
      </c>
      <c r="C169" s="42" t="s">
        <v>417</v>
      </c>
      <c r="D169" s="38" t="s">
        <v>3</v>
      </c>
      <c r="E169" s="38" t="s">
        <v>6</v>
      </c>
      <c r="F169" s="38">
        <v>2</v>
      </c>
      <c r="G169" s="41"/>
      <c r="H169" s="38">
        <f t="shared" si="2"/>
        <v>0</v>
      </c>
      <c r="I169" s="38">
        <f>IF(D169="Binaire",1,3)*F169</f>
        <v>2</v>
      </c>
      <c r="J169" s="47">
        <f>SUM(H169:H174)</f>
        <v>0</v>
      </c>
      <c r="K169" s="47">
        <f>SUM(I169:I174)</f>
        <v>20</v>
      </c>
      <c r="L169" s="49">
        <f>+J169/K169</f>
        <v>0</v>
      </c>
      <c r="M169" s="50">
        <v>0.4</v>
      </c>
      <c r="N169" s="47"/>
      <c r="O169" s="50"/>
      <c r="P169" s="54"/>
      <c r="Q169" s="32"/>
    </row>
    <row r="170" spans="1:17" ht="24" x14ac:dyDescent="0.15">
      <c r="A170" s="47"/>
      <c r="B170" s="48"/>
      <c r="C170" s="42" t="s">
        <v>413</v>
      </c>
      <c r="D170" s="38" t="s">
        <v>3</v>
      </c>
      <c r="E170" s="38" t="s">
        <v>6</v>
      </c>
      <c r="F170" s="38">
        <v>2</v>
      </c>
      <c r="G170" s="41"/>
      <c r="H170" s="38">
        <f t="shared" si="2"/>
        <v>0</v>
      </c>
      <c r="I170" s="38">
        <f>IF(D170="Binaire",1,3)*F170</f>
        <v>2</v>
      </c>
      <c r="J170" s="47"/>
      <c r="K170" s="47"/>
      <c r="L170" s="49"/>
      <c r="M170" s="50"/>
      <c r="N170" s="47"/>
      <c r="O170" s="50"/>
      <c r="P170" s="54"/>
      <c r="Q170" s="32"/>
    </row>
    <row r="171" spans="1:17" ht="12" x14ac:dyDescent="0.15">
      <c r="A171" s="47"/>
      <c r="B171" s="48"/>
      <c r="C171" s="42" t="s">
        <v>414</v>
      </c>
      <c r="D171" s="38" t="s">
        <v>3</v>
      </c>
      <c r="E171" s="38" t="s">
        <v>6</v>
      </c>
      <c r="F171" s="38">
        <v>2</v>
      </c>
      <c r="G171" s="41"/>
      <c r="H171" s="38">
        <f t="shared" si="2"/>
        <v>0</v>
      </c>
      <c r="I171" s="38">
        <f>IF(D171="Binaire",1,3)*F171</f>
        <v>2</v>
      </c>
      <c r="J171" s="47"/>
      <c r="K171" s="47"/>
      <c r="L171" s="49"/>
      <c r="M171" s="50"/>
      <c r="N171" s="47"/>
      <c r="O171" s="50"/>
      <c r="P171" s="54"/>
      <c r="Q171" s="32"/>
    </row>
    <row r="172" spans="1:17" ht="12" x14ac:dyDescent="0.15">
      <c r="A172" s="47"/>
      <c r="B172" s="48"/>
      <c r="C172" s="26" t="s">
        <v>77</v>
      </c>
      <c r="D172" s="38" t="s">
        <v>3</v>
      </c>
      <c r="E172" s="38" t="s">
        <v>6</v>
      </c>
      <c r="F172" s="38">
        <v>2</v>
      </c>
      <c r="G172" s="41"/>
      <c r="H172" s="38">
        <f t="shared" si="2"/>
        <v>0</v>
      </c>
      <c r="I172" s="38">
        <f>IF(D172="Binaire",1,3)*F172</f>
        <v>2</v>
      </c>
      <c r="J172" s="47"/>
      <c r="K172" s="47"/>
      <c r="L172" s="49"/>
      <c r="M172" s="50"/>
      <c r="N172" s="47"/>
      <c r="O172" s="50"/>
      <c r="P172" s="54"/>
      <c r="Q172" s="32"/>
    </row>
    <row r="173" spans="1:17" ht="12" x14ac:dyDescent="0.15">
      <c r="A173" s="47"/>
      <c r="B173" s="48"/>
      <c r="C173" s="26" t="s">
        <v>415</v>
      </c>
      <c r="D173" s="38" t="s">
        <v>4</v>
      </c>
      <c r="E173" s="38" t="s">
        <v>6</v>
      </c>
      <c r="F173" s="38">
        <v>2</v>
      </c>
      <c r="G173" s="41"/>
      <c r="H173" s="38">
        <f>F173*G173</f>
        <v>0</v>
      </c>
      <c r="I173" s="38">
        <f>IF(D173="Binaire",1,3)*F173</f>
        <v>6</v>
      </c>
      <c r="J173" s="47"/>
      <c r="K173" s="47"/>
      <c r="L173" s="49"/>
      <c r="M173" s="50"/>
      <c r="N173" s="47"/>
      <c r="O173" s="50"/>
      <c r="P173" s="54"/>
      <c r="Q173" s="32"/>
    </row>
    <row r="174" spans="1:17" ht="12" x14ac:dyDescent="0.15">
      <c r="A174" s="47"/>
      <c r="B174" s="48"/>
      <c r="C174" s="26" t="s">
        <v>416</v>
      </c>
      <c r="D174" s="38" t="s">
        <v>4</v>
      </c>
      <c r="E174" s="38" t="s">
        <v>6</v>
      </c>
      <c r="F174" s="38">
        <v>2</v>
      </c>
      <c r="G174" s="41"/>
      <c r="H174" s="38">
        <f>F174*G174</f>
        <v>0</v>
      </c>
      <c r="I174" s="38">
        <f>IF(D174="Binaire",1,3)*F174</f>
        <v>6</v>
      </c>
      <c r="J174" s="47"/>
      <c r="K174" s="47"/>
      <c r="L174" s="49"/>
      <c r="M174" s="50"/>
      <c r="N174" s="47"/>
      <c r="O174" s="50"/>
      <c r="P174" s="54"/>
      <c r="Q174" s="32"/>
    </row>
    <row r="175" spans="1:17" ht="24" x14ac:dyDescent="0.15">
      <c r="A175" s="47"/>
      <c r="B175" s="48" t="s">
        <v>221</v>
      </c>
      <c r="C175" s="26" t="s">
        <v>222</v>
      </c>
      <c r="D175" s="38" t="s">
        <v>3</v>
      </c>
      <c r="E175" s="38" t="s">
        <v>6</v>
      </c>
      <c r="F175" s="38">
        <v>2</v>
      </c>
      <c r="G175" s="41"/>
      <c r="H175" s="38">
        <f t="shared" ref="H175:H216" si="3">F175*G175</f>
        <v>0</v>
      </c>
      <c r="I175" s="38">
        <f>IF(D175="Binaire",1,3)*F175</f>
        <v>2</v>
      </c>
      <c r="J175" s="47">
        <f>SUM(H175:H183)</f>
        <v>0</v>
      </c>
      <c r="K175" s="47">
        <f>SUM(I175:I183)</f>
        <v>19</v>
      </c>
      <c r="L175" s="49">
        <f>+J175/K175</f>
        <v>0</v>
      </c>
      <c r="M175" s="50">
        <v>0.25</v>
      </c>
      <c r="N175" s="47"/>
      <c r="O175" s="50"/>
      <c r="P175" s="54"/>
      <c r="Q175" s="32"/>
    </row>
    <row r="176" spans="1:17" ht="12" x14ac:dyDescent="0.15">
      <c r="A176" s="47"/>
      <c r="B176" s="48"/>
      <c r="C176" s="26" t="s">
        <v>80</v>
      </c>
      <c r="D176" s="38" t="s">
        <v>3</v>
      </c>
      <c r="E176" s="38" t="s">
        <v>6</v>
      </c>
      <c r="F176" s="38">
        <v>2</v>
      </c>
      <c r="G176" s="41"/>
      <c r="H176" s="38">
        <f t="shared" si="3"/>
        <v>0</v>
      </c>
      <c r="I176" s="38">
        <f>IF(D176="Binaire",1,3)*F176</f>
        <v>2</v>
      </c>
      <c r="J176" s="47"/>
      <c r="K176" s="47"/>
      <c r="L176" s="49"/>
      <c r="M176" s="50"/>
      <c r="N176" s="47"/>
      <c r="O176" s="50"/>
      <c r="P176" s="54"/>
      <c r="Q176" s="32"/>
    </row>
    <row r="177" spans="1:17" ht="12" x14ac:dyDescent="0.15">
      <c r="A177" s="47"/>
      <c r="B177" s="48"/>
      <c r="C177" s="26" t="s">
        <v>81</v>
      </c>
      <c r="D177" s="38" t="s">
        <v>3</v>
      </c>
      <c r="E177" s="38" t="s">
        <v>6</v>
      </c>
      <c r="F177" s="38">
        <v>2</v>
      </c>
      <c r="G177" s="41"/>
      <c r="H177" s="38">
        <f t="shared" si="3"/>
        <v>0</v>
      </c>
      <c r="I177" s="38">
        <f>IF(D177="Binaire",1,3)*F177</f>
        <v>2</v>
      </c>
      <c r="J177" s="47"/>
      <c r="K177" s="47"/>
      <c r="L177" s="49"/>
      <c r="M177" s="50"/>
      <c r="N177" s="47"/>
      <c r="O177" s="50"/>
      <c r="P177" s="54"/>
      <c r="Q177" s="32"/>
    </row>
    <row r="178" spans="1:17" ht="12" x14ac:dyDescent="0.15">
      <c r="A178" s="47"/>
      <c r="B178" s="48"/>
      <c r="C178" s="26" t="s">
        <v>318</v>
      </c>
      <c r="D178" s="38" t="s">
        <v>3</v>
      </c>
      <c r="E178" s="38" t="s">
        <v>6</v>
      </c>
      <c r="F178" s="38">
        <v>2</v>
      </c>
      <c r="G178" s="41"/>
      <c r="H178" s="38">
        <f t="shared" si="3"/>
        <v>0</v>
      </c>
      <c r="I178" s="38">
        <f>IF(D178="Binaire",1,3)*F178</f>
        <v>2</v>
      </c>
      <c r="J178" s="47"/>
      <c r="K178" s="47"/>
      <c r="L178" s="49"/>
      <c r="M178" s="50"/>
      <c r="N178" s="47"/>
      <c r="O178" s="50"/>
      <c r="P178" s="54"/>
      <c r="Q178" s="32"/>
    </row>
    <row r="179" spans="1:17" ht="12" x14ac:dyDescent="0.15">
      <c r="A179" s="47"/>
      <c r="B179" s="48"/>
      <c r="C179" s="26" t="s">
        <v>319</v>
      </c>
      <c r="D179" s="38" t="s">
        <v>3</v>
      </c>
      <c r="E179" s="38" t="s">
        <v>6</v>
      </c>
      <c r="F179" s="38">
        <v>1</v>
      </c>
      <c r="G179" s="41"/>
      <c r="H179" s="38">
        <f t="shared" si="3"/>
        <v>0</v>
      </c>
      <c r="I179" s="38">
        <f>IF(D179="Binaire",1,3)*F179</f>
        <v>1</v>
      </c>
      <c r="J179" s="47"/>
      <c r="K179" s="47"/>
      <c r="L179" s="49"/>
      <c r="M179" s="50"/>
      <c r="N179" s="47"/>
      <c r="O179" s="50"/>
      <c r="P179" s="54"/>
      <c r="Q179" s="32"/>
    </row>
    <row r="180" spans="1:17" ht="12" x14ac:dyDescent="0.15">
      <c r="A180" s="47"/>
      <c r="B180" s="48"/>
      <c r="C180" s="26" t="s">
        <v>301</v>
      </c>
      <c r="D180" s="38" t="s">
        <v>3</v>
      </c>
      <c r="E180" s="38" t="s">
        <v>6</v>
      </c>
      <c r="F180" s="38">
        <v>2</v>
      </c>
      <c r="G180" s="41"/>
      <c r="H180" s="38">
        <f t="shared" si="3"/>
        <v>0</v>
      </c>
      <c r="I180" s="38">
        <f>IF(D180="Binaire",1,3)*F180</f>
        <v>2</v>
      </c>
      <c r="J180" s="47"/>
      <c r="K180" s="47"/>
      <c r="L180" s="49"/>
      <c r="M180" s="50"/>
      <c r="N180" s="47"/>
      <c r="O180" s="50"/>
      <c r="P180" s="54"/>
      <c r="Q180" s="32"/>
    </row>
    <row r="181" spans="1:17" s="1" customFormat="1" ht="12" x14ac:dyDescent="0.15">
      <c r="A181" s="47"/>
      <c r="B181" s="48"/>
      <c r="C181" s="42" t="s">
        <v>407</v>
      </c>
      <c r="D181" s="43" t="s">
        <v>3</v>
      </c>
      <c r="E181" s="43" t="s">
        <v>6</v>
      </c>
      <c r="F181" s="43">
        <v>2</v>
      </c>
      <c r="G181" s="44"/>
      <c r="H181" s="43">
        <f t="shared" si="3"/>
        <v>0</v>
      </c>
      <c r="I181" s="43">
        <f>IF(D181="Binaire",1,3)*F181</f>
        <v>2</v>
      </c>
      <c r="J181" s="47"/>
      <c r="K181" s="47"/>
      <c r="L181" s="49"/>
      <c r="M181" s="50"/>
      <c r="N181" s="47"/>
      <c r="O181" s="50"/>
      <c r="P181" s="54"/>
      <c r="Q181" s="34"/>
    </row>
    <row r="182" spans="1:17" ht="12" x14ac:dyDescent="0.15">
      <c r="A182" s="47"/>
      <c r="B182" s="48"/>
      <c r="C182" s="26" t="s">
        <v>224</v>
      </c>
      <c r="D182" s="38" t="s">
        <v>4</v>
      </c>
      <c r="E182" s="38" t="s">
        <v>6</v>
      </c>
      <c r="F182" s="38">
        <v>1</v>
      </c>
      <c r="G182" s="41"/>
      <c r="H182" s="38">
        <f t="shared" si="3"/>
        <v>0</v>
      </c>
      <c r="I182" s="38">
        <f>IF(D182="Binaire",1,3)*F182</f>
        <v>3</v>
      </c>
      <c r="J182" s="47"/>
      <c r="K182" s="47"/>
      <c r="L182" s="49"/>
      <c r="M182" s="50"/>
      <c r="N182" s="47"/>
      <c r="O182" s="50"/>
      <c r="P182" s="54"/>
      <c r="Q182" s="32"/>
    </row>
    <row r="183" spans="1:17" ht="12" x14ac:dyDescent="0.15">
      <c r="A183" s="47"/>
      <c r="B183" s="48"/>
      <c r="C183" s="26" t="s">
        <v>223</v>
      </c>
      <c r="D183" s="38" t="s">
        <v>4</v>
      </c>
      <c r="E183" s="38" t="s">
        <v>6</v>
      </c>
      <c r="F183" s="38">
        <v>1</v>
      </c>
      <c r="G183" s="41"/>
      <c r="H183" s="38">
        <f t="shared" si="3"/>
        <v>0</v>
      </c>
      <c r="I183" s="38">
        <f>IF(D183="Binaire",1,3)*F183</f>
        <v>3</v>
      </c>
      <c r="J183" s="47"/>
      <c r="K183" s="47"/>
      <c r="L183" s="49"/>
      <c r="M183" s="50"/>
      <c r="N183" s="47"/>
      <c r="O183" s="50"/>
      <c r="P183" s="54"/>
      <c r="Q183" s="32"/>
    </row>
    <row r="184" spans="1:17" ht="24" x14ac:dyDescent="0.15">
      <c r="A184" s="47"/>
      <c r="B184" s="48" t="s">
        <v>228</v>
      </c>
      <c r="C184" s="26" t="s">
        <v>351</v>
      </c>
      <c r="D184" s="38" t="s">
        <v>3</v>
      </c>
      <c r="E184" s="38" t="s">
        <v>6</v>
      </c>
      <c r="F184" s="38">
        <v>3</v>
      </c>
      <c r="G184" s="41"/>
      <c r="H184" s="38">
        <f t="shared" si="3"/>
        <v>0</v>
      </c>
      <c r="I184" s="38">
        <f>IF(D184="Binaire",1,3)*F184</f>
        <v>3</v>
      </c>
      <c r="J184" s="47">
        <f>SUM(H184:H190)</f>
        <v>0</v>
      </c>
      <c r="K184" s="47">
        <f>SUM(I184:I190)</f>
        <v>18</v>
      </c>
      <c r="L184" s="49">
        <f>+J184/K184</f>
        <v>0</v>
      </c>
      <c r="M184" s="50">
        <v>0.15</v>
      </c>
      <c r="N184" s="47"/>
      <c r="O184" s="50"/>
      <c r="P184" s="54"/>
      <c r="Q184" s="32"/>
    </row>
    <row r="185" spans="1:17" ht="12" x14ac:dyDescent="0.15">
      <c r="A185" s="47"/>
      <c r="B185" s="48"/>
      <c r="C185" s="26" t="s">
        <v>225</v>
      </c>
      <c r="D185" s="38" t="s">
        <v>4</v>
      </c>
      <c r="E185" s="38" t="s">
        <v>6</v>
      </c>
      <c r="F185" s="38">
        <v>1</v>
      </c>
      <c r="G185" s="41"/>
      <c r="H185" s="38">
        <f t="shared" si="3"/>
        <v>0</v>
      </c>
      <c r="I185" s="38">
        <f>IF(D185="Binaire",1,3)*F185</f>
        <v>3</v>
      </c>
      <c r="J185" s="47"/>
      <c r="K185" s="47"/>
      <c r="L185" s="49"/>
      <c r="M185" s="50"/>
      <c r="N185" s="47"/>
      <c r="O185" s="50"/>
      <c r="P185" s="54"/>
      <c r="Q185" s="32"/>
    </row>
    <row r="186" spans="1:17" ht="12" x14ac:dyDescent="0.15">
      <c r="A186" s="47"/>
      <c r="B186" s="48"/>
      <c r="C186" s="26" t="s">
        <v>226</v>
      </c>
      <c r="D186" s="38" t="s">
        <v>4</v>
      </c>
      <c r="E186" s="38" t="s">
        <v>6</v>
      </c>
      <c r="F186" s="38">
        <v>1</v>
      </c>
      <c r="G186" s="41"/>
      <c r="H186" s="38">
        <f t="shared" si="3"/>
        <v>0</v>
      </c>
      <c r="I186" s="38">
        <f>IF(D186="Binaire",1,3)*F186</f>
        <v>3</v>
      </c>
      <c r="J186" s="47"/>
      <c r="K186" s="47"/>
      <c r="L186" s="49"/>
      <c r="M186" s="50"/>
      <c r="N186" s="47"/>
      <c r="O186" s="50"/>
      <c r="P186" s="54"/>
      <c r="Q186" s="32"/>
    </row>
    <row r="187" spans="1:17" ht="12" x14ac:dyDescent="0.15">
      <c r="A187" s="47"/>
      <c r="B187" s="48"/>
      <c r="C187" s="26" t="s">
        <v>302</v>
      </c>
      <c r="D187" s="38" t="s">
        <v>3</v>
      </c>
      <c r="E187" s="38" t="s">
        <v>6</v>
      </c>
      <c r="F187" s="38">
        <v>1</v>
      </c>
      <c r="G187" s="41"/>
      <c r="H187" s="38">
        <f t="shared" si="3"/>
        <v>0</v>
      </c>
      <c r="I187" s="38">
        <f>IF(D187="Binaire",1,3)*F187</f>
        <v>1</v>
      </c>
      <c r="J187" s="47"/>
      <c r="K187" s="47"/>
      <c r="L187" s="49"/>
      <c r="M187" s="50"/>
      <c r="N187" s="47"/>
      <c r="O187" s="50"/>
      <c r="P187" s="54"/>
      <c r="Q187" s="32"/>
    </row>
    <row r="188" spans="1:17" ht="12" x14ac:dyDescent="0.15">
      <c r="A188" s="47"/>
      <c r="B188" s="48"/>
      <c r="C188" s="26" t="s">
        <v>227</v>
      </c>
      <c r="D188" s="38" t="s">
        <v>3</v>
      </c>
      <c r="E188" s="38" t="s">
        <v>6</v>
      </c>
      <c r="F188" s="38">
        <v>2</v>
      </c>
      <c r="G188" s="41"/>
      <c r="H188" s="38">
        <f t="shared" si="3"/>
        <v>0</v>
      </c>
      <c r="I188" s="38">
        <f>IF(D188="Binaire",1,3)*F188</f>
        <v>2</v>
      </c>
      <c r="J188" s="47"/>
      <c r="K188" s="47"/>
      <c r="L188" s="49"/>
      <c r="M188" s="50"/>
      <c r="N188" s="47"/>
      <c r="O188" s="50"/>
      <c r="P188" s="54"/>
      <c r="Q188" s="32"/>
    </row>
    <row r="189" spans="1:17" ht="12" x14ac:dyDescent="0.15">
      <c r="A189" s="47"/>
      <c r="B189" s="48"/>
      <c r="C189" s="26" t="s">
        <v>230</v>
      </c>
      <c r="D189" s="38" t="s">
        <v>4</v>
      </c>
      <c r="E189" s="38" t="s">
        <v>6</v>
      </c>
      <c r="F189" s="38">
        <v>1</v>
      </c>
      <c r="G189" s="41"/>
      <c r="H189" s="38">
        <f t="shared" si="3"/>
        <v>0</v>
      </c>
      <c r="I189" s="38">
        <f>IF(D189="Binaire",1,3)*F189</f>
        <v>3</v>
      </c>
      <c r="J189" s="47"/>
      <c r="K189" s="47"/>
      <c r="L189" s="49"/>
      <c r="M189" s="50"/>
      <c r="N189" s="47"/>
      <c r="O189" s="50"/>
      <c r="P189" s="54"/>
      <c r="Q189" s="32"/>
    </row>
    <row r="190" spans="1:17" ht="12" x14ac:dyDescent="0.15">
      <c r="A190" s="47"/>
      <c r="B190" s="48"/>
      <c r="C190" s="26" t="s">
        <v>231</v>
      </c>
      <c r="D190" s="38" t="s">
        <v>4</v>
      </c>
      <c r="E190" s="38" t="s">
        <v>6</v>
      </c>
      <c r="F190" s="38">
        <v>1</v>
      </c>
      <c r="G190" s="41"/>
      <c r="H190" s="38">
        <f t="shared" si="3"/>
        <v>0</v>
      </c>
      <c r="I190" s="38">
        <f>IF(D190="Binaire",1,3)*F190</f>
        <v>3</v>
      </c>
      <c r="J190" s="47"/>
      <c r="K190" s="47"/>
      <c r="L190" s="49"/>
      <c r="M190" s="50"/>
      <c r="N190" s="47"/>
      <c r="O190" s="50"/>
      <c r="P190" s="54"/>
      <c r="Q190" s="32"/>
    </row>
    <row r="191" spans="1:17" ht="11.45" customHeight="1" x14ac:dyDescent="0.15">
      <c r="A191" s="47" t="s">
        <v>85</v>
      </c>
      <c r="B191" s="48" t="s">
        <v>87</v>
      </c>
      <c r="C191" s="26" t="s">
        <v>397</v>
      </c>
      <c r="D191" s="38" t="s">
        <v>3</v>
      </c>
      <c r="E191" s="38" t="s">
        <v>6</v>
      </c>
      <c r="F191" s="38">
        <v>2</v>
      </c>
      <c r="G191" s="41"/>
      <c r="H191" s="38">
        <f t="shared" si="3"/>
        <v>0</v>
      </c>
      <c r="I191" s="38">
        <f>IF(D191="Binaire",1,3)*F191</f>
        <v>2</v>
      </c>
      <c r="J191" s="47">
        <f>SUM(H191:H195)</f>
        <v>0</v>
      </c>
      <c r="K191" s="47">
        <f>SUM(I191:I195)</f>
        <v>12</v>
      </c>
      <c r="L191" s="49">
        <f>+J191/K191</f>
        <v>0</v>
      </c>
      <c r="M191" s="50">
        <v>0.3</v>
      </c>
      <c r="N191" s="51" t="e">
        <f>L191*M191+L196*M196+L202*M202+#REF!*#REF!+L211*M211</f>
        <v>#REF!</v>
      </c>
      <c r="O191" s="50">
        <v>0.05</v>
      </c>
      <c r="P191" s="54"/>
      <c r="Q191" s="32"/>
    </row>
    <row r="192" spans="1:17" ht="12" x14ac:dyDescent="0.15">
      <c r="A192" s="47"/>
      <c r="B192" s="48"/>
      <c r="C192" s="26" t="s">
        <v>234</v>
      </c>
      <c r="D192" s="38" t="s">
        <v>4</v>
      </c>
      <c r="E192" s="38" t="s">
        <v>6</v>
      </c>
      <c r="F192" s="38">
        <v>1</v>
      </c>
      <c r="G192" s="41"/>
      <c r="H192" s="38">
        <f t="shared" si="3"/>
        <v>0</v>
      </c>
      <c r="I192" s="38">
        <f>IF(D192="Binaire",1,3)*F192</f>
        <v>3</v>
      </c>
      <c r="J192" s="47"/>
      <c r="K192" s="47"/>
      <c r="L192" s="49"/>
      <c r="M192" s="50"/>
      <c r="N192" s="47"/>
      <c r="O192" s="50"/>
      <c r="P192" s="54"/>
      <c r="Q192" s="32"/>
    </row>
    <row r="193" spans="1:17" ht="12" x14ac:dyDescent="0.15">
      <c r="A193" s="47"/>
      <c r="B193" s="48"/>
      <c r="C193" s="26" t="s">
        <v>320</v>
      </c>
      <c r="D193" s="38" t="s">
        <v>4</v>
      </c>
      <c r="E193" s="38" t="s">
        <v>6</v>
      </c>
      <c r="F193" s="38">
        <v>1</v>
      </c>
      <c r="G193" s="41"/>
      <c r="H193" s="38">
        <f t="shared" si="3"/>
        <v>0</v>
      </c>
      <c r="I193" s="38">
        <f>IF(D193="Binaire",1,3)*F193</f>
        <v>3</v>
      </c>
      <c r="J193" s="47"/>
      <c r="K193" s="47"/>
      <c r="L193" s="49"/>
      <c r="M193" s="50"/>
      <c r="N193" s="47"/>
      <c r="O193" s="50"/>
      <c r="P193" s="54"/>
      <c r="Q193" s="32"/>
    </row>
    <row r="194" spans="1:17" ht="12" x14ac:dyDescent="0.15">
      <c r="A194" s="47"/>
      <c r="B194" s="48"/>
      <c r="C194" s="26" t="s">
        <v>84</v>
      </c>
      <c r="D194" s="38" t="s">
        <v>3</v>
      </c>
      <c r="E194" s="38" t="s">
        <v>6</v>
      </c>
      <c r="F194" s="38">
        <v>3</v>
      </c>
      <c r="G194" s="41"/>
      <c r="H194" s="38">
        <f t="shared" si="3"/>
        <v>0</v>
      </c>
      <c r="I194" s="38">
        <f>IF(D194="Binaire",1,3)*F194</f>
        <v>3</v>
      </c>
      <c r="J194" s="47"/>
      <c r="K194" s="47"/>
      <c r="L194" s="49"/>
      <c r="M194" s="50"/>
      <c r="N194" s="47"/>
      <c r="O194" s="50"/>
      <c r="P194" s="54"/>
      <c r="Q194" s="32"/>
    </row>
    <row r="195" spans="1:17" ht="12" x14ac:dyDescent="0.15">
      <c r="A195" s="47"/>
      <c r="B195" s="48"/>
      <c r="C195" s="26" t="s">
        <v>303</v>
      </c>
      <c r="D195" s="38" t="s">
        <v>3</v>
      </c>
      <c r="E195" s="38" t="s">
        <v>6</v>
      </c>
      <c r="F195" s="38">
        <v>1</v>
      </c>
      <c r="G195" s="41"/>
      <c r="H195" s="38">
        <f t="shared" si="3"/>
        <v>0</v>
      </c>
      <c r="I195" s="38">
        <f>IF(D195="Binaire",1,3)*F195</f>
        <v>1</v>
      </c>
      <c r="J195" s="47"/>
      <c r="K195" s="47"/>
      <c r="L195" s="49"/>
      <c r="M195" s="50"/>
      <c r="N195" s="47"/>
      <c r="O195" s="50"/>
      <c r="P195" s="54"/>
      <c r="Q195" s="32"/>
    </row>
    <row r="196" spans="1:17" ht="12" x14ac:dyDescent="0.15">
      <c r="A196" s="47"/>
      <c r="B196" s="48" t="s">
        <v>235</v>
      </c>
      <c r="C196" s="26" t="s">
        <v>321</v>
      </c>
      <c r="D196" s="38" t="s">
        <v>3</v>
      </c>
      <c r="E196" s="38" t="s">
        <v>6</v>
      </c>
      <c r="F196" s="38">
        <v>1</v>
      </c>
      <c r="G196" s="41"/>
      <c r="H196" s="38">
        <f t="shared" si="3"/>
        <v>0</v>
      </c>
      <c r="I196" s="38">
        <f>IF(D196="Binaire",1,3)*F196</f>
        <v>1</v>
      </c>
      <c r="J196" s="47">
        <f>SUM(H196:H201)</f>
        <v>0</v>
      </c>
      <c r="K196" s="47">
        <f>SUM(I196:I201)</f>
        <v>6</v>
      </c>
      <c r="L196" s="49">
        <f>+J196/K196</f>
        <v>0</v>
      </c>
      <c r="M196" s="50">
        <v>0.25</v>
      </c>
      <c r="N196" s="47"/>
      <c r="O196" s="50"/>
      <c r="P196" s="54"/>
      <c r="Q196" s="32"/>
    </row>
    <row r="197" spans="1:17" ht="12" x14ac:dyDescent="0.15">
      <c r="A197" s="47"/>
      <c r="B197" s="48"/>
      <c r="C197" s="26" t="s">
        <v>322</v>
      </c>
      <c r="D197" s="38" t="s">
        <v>3</v>
      </c>
      <c r="E197" s="38" t="s">
        <v>6</v>
      </c>
      <c r="F197" s="38">
        <v>1</v>
      </c>
      <c r="G197" s="41"/>
      <c r="H197" s="38">
        <f t="shared" si="3"/>
        <v>0</v>
      </c>
      <c r="I197" s="38">
        <f>IF(D197="Binaire",1,3)*F197</f>
        <v>1</v>
      </c>
      <c r="J197" s="47"/>
      <c r="K197" s="47"/>
      <c r="L197" s="49"/>
      <c r="M197" s="50"/>
      <c r="N197" s="47"/>
      <c r="O197" s="50"/>
      <c r="P197" s="54"/>
      <c r="Q197" s="32"/>
    </row>
    <row r="198" spans="1:17" ht="12" x14ac:dyDescent="0.15">
      <c r="A198" s="47"/>
      <c r="B198" s="48"/>
      <c r="C198" s="26" t="s">
        <v>352</v>
      </c>
      <c r="D198" s="38" t="s">
        <v>3</v>
      </c>
      <c r="E198" s="38" t="s">
        <v>6</v>
      </c>
      <c r="F198" s="38">
        <v>1</v>
      </c>
      <c r="G198" s="41"/>
      <c r="H198" s="38">
        <f t="shared" si="3"/>
        <v>0</v>
      </c>
      <c r="I198" s="38">
        <f>IF(D198="Binaire",1,3)*F198</f>
        <v>1</v>
      </c>
      <c r="J198" s="47"/>
      <c r="K198" s="47"/>
      <c r="L198" s="49"/>
      <c r="M198" s="50"/>
      <c r="N198" s="47"/>
      <c r="O198" s="50"/>
      <c r="P198" s="54"/>
      <c r="Q198" s="32"/>
    </row>
    <row r="199" spans="1:17" ht="12" x14ac:dyDescent="0.15">
      <c r="A199" s="47"/>
      <c r="B199" s="48"/>
      <c r="C199" s="26" t="s">
        <v>323</v>
      </c>
      <c r="D199" s="38" t="s">
        <v>3</v>
      </c>
      <c r="E199" s="38" t="s">
        <v>6</v>
      </c>
      <c r="F199" s="38">
        <v>1</v>
      </c>
      <c r="G199" s="41"/>
      <c r="H199" s="38">
        <f t="shared" si="3"/>
        <v>0</v>
      </c>
      <c r="I199" s="38">
        <f>IF(D199="Binaire",1,3)*F199</f>
        <v>1</v>
      </c>
      <c r="J199" s="47"/>
      <c r="K199" s="47"/>
      <c r="L199" s="49"/>
      <c r="M199" s="50"/>
      <c r="N199" s="47"/>
      <c r="O199" s="50"/>
      <c r="P199" s="54"/>
      <c r="Q199" s="32"/>
    </row>
    <row r="200" spans="1:17" ht="12" x14ac:dyDescent="0.15">
      <c r="A200" s="47"/>
      <c r="B200" s="48"/>
      <c r="C200" s="26" t="s">
        <v>82</v>
      </c>
      <c r="D200" s="38" t="s">
        <v>3</v>
      </c>
      <c r="E200" s="38" t="s">
        <v>6</v>
      </c>
      <c r="F200" s="38">
        <v>1</v>
      </c>
      <c r="G200" s="41"/>
      <c r="H200" s="38">
        <f t="shared" si="3"/>
        <v>0</v>
      </c>
      <c r="I200" s="38">
        <f>IF(D200="Binaire",1,3)*F200</f>
        <v>1</v>
      </c>
      <c r="J200" s="47"/>
      <c r="K200" s="47"/>
      <c r="L200" s="49"/>
      <c r="M200" s="50"/>
      <c r="N200" s="47"/>
      <c r="O200" s="50"/>
      <c r="P200" s="54"/>
      <c r="Q200" s="32"/>
    </row>
    <row r="201" spans="1:17" ht="12" x14ac:dyDescent="0.15">
      <c r="A201" s="47"/>
      <c r="B201" s="48"/>
      <c r="C201" s="26" t="s">
        <v>324</v>
      </c>
      <c r="D201" s="38" t="s">
        <v>3</v>
      </c>
      <c r="E201" s="38" t="s">
        <v>6</v>
      </c>
      <c r="F201" s="38">
        <v>1</v>
      </c>
      <c r="G201" s="41"/>
      <c r="H201" s="38">
        <f t="shared" si="3"/>
        <v>0</v>
      </c>
      <c r="I201" s="38">
        <f>IF(D201="Binaire",1,3)*F201</f>
        <v>1</v>
      </c>
      <c r="J201" s="47"/>
      <c r="K201" s="47"/>
      <c r="L201" s="49"/>
      <c r="M201" s="50"/>
      <c r="N201" s="47"/>
      <c r="O201" s="50"/>
      <c r="P201" s="54"/>
      <c r="Q201" s="32"/>
    </row>
    <row r="202" spans="1:17" ht="12" x14ac:dyDescent="0.15">
      <c r="A202" s="47"/>
      <c r="B202" s="48" t="s">
        <v>238</v>
      </c>
      <c r="C202" s="26" t="s">
        <v>232</v>
      </c>
      <c r="D202" s="38" t="s">
        <v>3</v>
      </c>
      <c r="E202" s="38" t="s">
        <v>6</v>
      </c>
      <c r="F202" s="38">
        <v>2</v>
      </c>
      <c r="G202" s="41"/>
      <c r="H202" s="38">
        <f t="shared" si="3"/>
        <v>0</v>
      </c>
      <c r="I202" s="38">
        <f>IF(D202="Binaire",1,3)*F202</f>
        <v>2</v>
      </c>
      <c r="J202" s="47">
        <f>SUM(H202:H210)</f>
        <v>0</v>
      </c>
      <c r="K202" s="47">
        <f>SUM(I202:I210)</f>
        <v>21</v>
      </c>
      <c r="L202" s="49">
        <f>+J202/K202</f>
        <v>0</v>
      </c>
      <c r="M202" s="50">
        <v>0.25</v>
      </c>
      <c r="N202" s="47"/>
      <c r="O202" s="50"/>
      <c r="P202" s="54"/>
      <c r="Q202" s="32"/>
    </row>
    <row r="203" spans="1:17" ht="12" x14ac:dyDescent="0.15">
      <c r="A203" s="47"/>
      <c r="B203" s="48"/>
      <c r="C203" s="26" t="s">
        <v>233</v>
      </c>
      <c r="D203" s="38" t="s">
        <v>3</v>
      </c>
      <c r="E203" s="38" t="s">
        <v>6</v>
      </c>
      <c r="F203" s="38">
        <v>1</v>
      </c>
      <c r="G203" s="41"/>
      <c r="H203" s="38">
        <f t="shared" si="3"/>
        <v>0</v>
      </c>
      <c r="I203" s="38">
        <f>IF(D203="Binaire",1,3)*F203</f>
        <v>1</v>
      </c>
      <c r="J203" s="47"/>
      <c r="K203" s="47"/>
      <c r="L203" s="49"/>
      <c r="M203" s="50"/>
      <c r="N203" s="47"/>
      <c r="O203" s="50"/>
      <c r="P203" s="54"/>
      <c r="Q203" s="32"/>
    </row>
    <row r="204" spans="1:17" ht="12" x14ac:dyDescent="0.15">
      <c r="A204" s="47"/>
      <c r="B204" s="48"/>
      <c r="C204" s="26" t="s">
        <v>377</v>
      </c>
      <c r="D204" s="38" t="s">
        <v>3</v>
      </c>
      <c r="E204" s="38" t="s">
        <v>6</v>
      </c>
      <c r="F204" s="38">
        <v>2</v>
      </c>
      <c r="G204" s="41"/>
      <c r="H204" s="38">
        <f t="shared" si="3"/>
        <v>0</v>
      </c>
      <c r="I204" s="38">
        <f>IF(D204="Binaire",1,3)*F204</f>
        <v>2</v>
      </c>
      <c r="J204" s="47"/>
      <c r="K204" s="47"/>
      <c r="L204" s="49"/>
      <c r="M204" s="50"/>
      <c r="N204" s="47"/>
      <c r="O204" s="50"/>
      <c r="P204" s="54"/>
      <c r="Q204" s="32"/>
    </row>
    <row r="205" spans="1:17" ht="12" x14ac:dyDescent="0.15">
      <c r="A205" s="47"/>
      <c r="B205" s="48"/>
      <c r="C205" s="26" t="s">
        <v>378</v>
      </c>
      <c r="D205" s="38" t="s">
        <v>4</v>
      </c>
      <c r="E205" s="38" t="s">
        <v>6</v>
      </c>
      <c r="F205" s="38">
        <v>1</v>
      </c>
      <c r="G205" s="41"/>
      <c r="H205" s="38">
        <f t="shared" si="3"/>
        <v>0</v>
      </c>
      <c r="I205" s="38">
        <f>IF(D205="Binaire",1,3)*F205</f>
        <v>3</v>
      </c>
      <c r="J205" s="47"/>
      <c r="K205" s="47"/>
      <c r="L205" s="49"/>
      <c r="M205" s="50"/>
      <c r="N205" s="47"/>
      <c r="O205" s="50"/>
      <c r="P205" s="54"/>
      <c r="Q205" s="32"/>
    </row>
    <row r="206" spans="1:17" ht="12" x14ac:dyDescent="0.15">
      <c r="A206" s="47"/>
      <c r="B206" s="48"/>
      <c r="C206" s="26" t="s">
        <v>379</v>
      </c>
      <c r="D206" s="38" t="s">
        <v>4</v>
      </c>
      <c r="E206" s="38" t="s">
        <v>6</v>
      </c>
      <c r="F206" s="38">
        <v>1</v>
      </c>
      <c r="G206" s="41"/>
      <c r="H206" s="38">
        <f t="shared" si="3"/>
        <v>0</v>
      </c>
      <c r="I206" s="38">
        <f>IF(D206="Binaire",1,3)*F206</f>
        <v>3</v>
      </c>
      <c r="J206" s="47"/>
      <c r="K206" s="47"/>
      <c r="L206" s="49"/>
      <c r="M206" s="50"/>
      <c r="N206" s="47"/>
      <c r="O206" s="50"/>
      <c r="P206" s="54"/>
      <c r="Q206" s="32"/>
    </row>
    <row r="207" spans="1:17" ht="12" x14ac:dyDescent="0.15">
      <c r="A207" s="47"/>
      <c r="B207" s="48"/>
      <c r="C207" s="26" t="s">
        <v>83</v>
      </c>
      <c r="D207" s="38" t="s">
        <v>3</v>
      </c>
      <c r="E207" s="38" t="s">
        <v>6</v>
      </c>
      <c r="F207" s="38">
        <v>2</v>
      </c>
      <c r="G207" s="41"/>
      <c r="H207" s="38">
        <f t="shared" si="3"/>
        <v>0</v>
      </c>
      <c r="I207" s="38">
        <f>IF(D207="Binaire",1,3)*F207</f>
        <v>2</v>
      </c>
      <c r="J207" s="47"/>
      <c r="K207" s="47"/>
      <c r="L207" s="49"/>
      <c r="M207" s="50"/>
      <c r="N207" s="47"/>
      <c r="O207" s="50"/>
      <c r="P207" s="54"/>
      <c r="Q207" s="32"/>
    </row>
    <row r="208" spans="1:17" ht="12" x14ac:dyDescent="0.15">
      <c r="A208" s="47"/>
      <c r="B208" s="48"/>
      <c r="C208" s="26" t="s">
        <v>236</v>
      </c>
      <c r="D208" s="38" t="s">
        <v>4</v>
      </c>
      <c r="E208" s="38" t="s">
        <v>6</v>
      </c>
      <c r="F208" s="38">
        <v>1</v>
      </c>
      <c r="G208" s="41"/>
      <c r="H208" s="38">
        <f t="shared" si="3"/>
        <v>0</v>
      </c>
      <c r="I208" s="38">
        <f>IF(D208="Binaire",1,3)*F208</f>
        <v>3</v>
      </c>
      <c r="J208" s="47"/>
      <c r="K208" s="47"/>
      <c r="L208" s="49"/>
      <c r="M208" s="50"/>
      <c r="N208" s="47"/>
      <c r="O208" s="50"/>
      <c r="P208" s="54"/>
      <c r="Q208" s="32"/>
    </row>
    <row r="209" spans="1:17" ht="12" x14ac:dyDescent="0.15">
      <c r="A209" s="47"/>
      <c r="B209" s="48"/>
      <c r="C209" s="26" t="s">
        <v>237</v>
      </c>
      <c r="D209" s="38" t="s">
        <v>4</v>
      </c>
      <c r="E209" s="38" t="s">
        <v>6</v>
      </c>
      <c r="F209" s="38">
        <v>1</v>
      </c>
      <c r="G209" s="41"/>
      <c r="H209" s="38">
        <f t="shared" si="3"/>
        <v>0</v>
      </c>
      <c r="I209" s="38">
        <f>IF(D209="Binaire",1,3)*F209</f>
        <v>3</v>
      </c>
      <c r="J209" s="47"/>
      <c r="K209" s="47"/>
      <c r="L209" s="49"/>
      <c r="M209" s="50"/>
      <c r="N209" s="47"/>
      <c r="O209" s="50"/>
      <c r="P209" s="54"/>
      <c r="Q209" s="32"/>
    </row>
    <row r="210" spans="1:17" ht="12" x14ac:dyDescent="0.15">
      <c r="A210" s="47"/>
      <c r="B210" s="48"/>
      <c r="C210" s="26" t="s">
        <v>239</v>
      </c>
      <c r="D210" s="38" t="s">
        <v>3</v>
      </c>
      <c r="E210" s="38" t="s">
        <v>6</v>
      </c>
      <c r="F210" s="38">
        <v>2</v>
      </c>
      <c r="G210" s="41"/>
      <c r="H210" s="38">
        <f t="shared" si="3"/>
        <v>0</v>
      </c>
      <c r="I210" s="38">
        <f>IF(D210="Binaire",1,3)*F210</f>
        <v>2</v>
      </c>
      <c r="J210" s="47"/>
      <c r="K210" s="47"/>
      <c r="L210" s="49"/>
      <c r="M210" s="50"/>
      <c r="N210" s="47"/>
      <c r="O210" s="50"/>
      <c r="P210" s="54"/>
      <c r="Q210" s="32"/>
    </row>
    <row r="211" spans="1:17" ht="24" x14ac:dyDescent="0.15">
      <c r="A211" s="47"/>
      <c r="B211" s="48" t="s">
        <v>241</v>
      </c>
      <c r="C211" s="26" t="s">
        <v>240</v>
      </c>
      <c r="D211" s="38" t="s">
        <v>3</v>
      </c>
      <c r="E211" s="38" t="s">
        <v>6</v>
      </c>
      <c r="F211" s="38">
        <v>2</v>
      </c>
      <c r="G211" s="41"/>
      <c r="H211" s="38">
        <f t="shared" si="3"/>
        <v>0</v>
      </c>
      <c r="I211" s="38">
        <f>IF(D211="Binaire",1,3)*F211</f>
        <v>2</v>
      </c>
      <c r="J211" s="47">
        <f>SUM(H211:H216)</f>
        <v>0</v>
      </c>
      <c r="K211" s="47">
        <f>SUM(I211:I216)</f>
        <v>16</v>
      </c>
      <c r="L211" s="49">
        <f>+J211/K211</f>
        <v>0</v>
      </c>
      <c r="M211" s="50">
        <v>0.1</v>
      </c>
      <c r="N211" s="47"/>
      <c r="O211" s="50"/>
      <c r="P211" s="54"/>
      <c r="Q211" s="32"/>
    </row>
    <row r="212" spans="1:17" ht="12" x14ac:dyDescent="0.15">
      <c r="A212" s="47"/>
      <c r="B212" s="48"/>
      <c r="C212" s="26" t="s">
        <v>380</v>
      </c>
      <c r="D212" s="38" t="s">
        <v>4</v>
      </c>
      <c r="E212" s="38" t="s">
        <v>6</v>
      </c>
      <c r="F212" s="38">
        <v>1</v>
      </c>
      <c r="G212" s="41"/>
      <c r="H212" s="38">
        <f t="shared" si="3"/>
        <v>0</v>
      </c>
      <c r="I212" s="38">
        <f>IF(D212="Binaire",1,3)*F212</f>
        <v>3</v>
      </c>
      <c r="J212" s="47"/>
      <c r="K212" s="47"/>
      <c r="L212" s="49"/>
      <c r="M212" s="50"/>
      <c r="N212" s="47"/>
      <c r="O212" s="50"/>
      <c r="P212" s="54"/>
      <c r="Q212" s="32"/>
    </row>
    <row r="213" spans="1:17" ht="12" x14ac:dyDescent="0.15">
      <c r="A213" s="47"/>
      <c r="B213" s="48"/>
      <c r="C213" s="26" t="s">
        <v>381</v>
      </c>
      <c r="D213" s="38" t="s">
        <v>4</v>
      </c>
      <c r="E213" s="38" t="s">
        <v>6</v>
      </c>
      <c r="F213" s="38">
        <v>1</v>
      </c>
      <c r="G213" s="41"/>
      <c r="H213" s="38">
        <f t="shared" si="3"/>
        <v>0</v>
      </c>
      <c r="I213" s="38">
        <f>IF(D213="Binaire",1,3)*F213</f>
        <v>3</v>
      </c>
      <c r="J213" s="47"/>
      <c r="K213" s="47"/>
      <c r="L213" s="49"/>
      <c r="M213" s="50"/>
      <c r="N213" s="47"/>
      <c r="O213" s="50"/>
      <c r="P213" s="54"/>
      <c r="Q213" s="32"/>
    </row>
    <row r="214" spans="1:17" ht="12" x14ac:dyDescent="0.15">
      <c r="A214" s="47"/>
      <c r="B214" s="48"/>
      <c r="C214" s="26" t="s">
        <v>79</v>
      </c>
      <c r="D214" s="38" t="s">
        <v>3</v>
      </c>
      <c r="E214" s="38" t="s">
        <v>6</v>
      </c>
      <c r="F214" s="38">
        <v>2</v>
      </c>
      <c r="G214" s="41"/>
      <c r="H214" s="38">
        <f t="shared" si="3"/>
        <v>0</v>
      </c>
      <c r="I214" s="38">
        <f>IF(D214="Binaire",1,3)*F214</f>
        <v>2</v>
      </c>
      <c r="J214" s="47"/>
      <c r="K214" s="47"/>
      <c r="L214" s="49"/>
      <c r="M214" s="50"/>
      <c r="N214" s="47"/>
      <c r="O214" s="50"/>
      <c r="P214" s="54"/>
      <c r="Q214" s="32"/>
    </row>
    <row r="215" spans="1:17" ht="12" x14ac:dyDescent="0.15">
      <c r="A215" s="47"/>
      <c r="B215" s="48"/>
      <c r="C215" s="26" t="s">
        <v>382</v>
      </c>
      <c r="D215" s="38" t="s">
        <v>4</v>
      </c>
      <c r="E215" s="38" t="s">
        <v>6</v>
      </c>
      <c r="F215" s="38">
        <v>1</v>
      </c>
      <c r="G215" s="41"/>
      <c r="H215" s="38">
        <f t="shared" si="3"/>
        <v>0</v>
      </c>
      <c r="I215" s="38">
        <f>IF(D215="Binaire",1,3)*F215</f>
        <v>3</v>
      </c>
      <c r="J215" s="47"/>
      <c r="K215" s="47"/>
      <c r="L215" s="49"/>
      <c r="M215" s="50"/>
      <c r="N215" s="47"/>
      <c r="O215" s="50"/>
      <c r="P215" s="54"/>
      <c r="Q215" s="32"/>
    </row>
    <row r="216" spans="1:17" ht="12" x14ac:dyDescent="0.15">
      <c r="A216" s="47"/>
      <c r="B216" s="48"/>
      <c r="C216" s="26" t="s">
        <v>374</v>
      </c>
      <c r="D216" s="38" t="s">
        <v>4</v>
      </c>
      <c r="E216" s="38" t="s">
        <v>6</v>
      </c>
      <c r="F216" s="38">
        <v>1</v>
      </c>
      <c r="G216" s="41"/>
      <c r="H216" s="38">
        <f t="shared" si="3"/>
        <v>0</v>
      </c>
      <c r="I216" s="38">
        <f>IF(D216="Binaire",1,3)*F216</f>
        <v>3</v>
      </c>
      <c r="J216" s="47"/>
      <c r="K216" s="47"/>
      <c r="L216" s="49"/>
      <c r="M216" s="50"/>
      <c r="N216" s="47"/>
      <c r="O216" s="50"/>
      <c r="P216" s="54"/>
      <c r="Q216" s="32"/>
    </row>
    <row r="217" spans="1:17" ht="12" x14ac:dyDescent="0.15">
      <c r="A217" s="47" t="s">
        <v>118</v>
      </c>
      <c r="B217" s="48" t="s">
        <v>87</v>
      </c>
      <c r="C217" s="26" t="s">
        <v>393</v>
      </c>
      <c r="D217" s="38" t="s">
        <v>3</v>
      </c>
      <c r="E217" s="38" t="s">
        <v>5</v>
      </c>
      <c r="F217" s="38">
        <v>1</v>
      </c>
      <c r="G217" s="41"/>
      <c r="H217" s="38">
        <f>IF(G217="Min. 35m²",6,IF(G217="Min. 25m²",5,IF(G217="Min. 20m²",3,IF(G217="Min. 15m²",2,IF(G217="Min. 10m²",1,0)))))</f>
        <v>0</v>
      </c>
      <c r="I217" s="38">
        <v>6</v>
      </c>
      <c r="J217" s="47">
        <f>SUM(H217:H224)</f>
        <v>0</v>
      </c>
      <c r="K217" s="47">
        <f>SUM(I217:I224)</f>
        <v>20</v>
      </c>
      <c r="L217" s="49">
        <f>+J217/K217</f>
        <v>0</v>
      </c>
      <c r="M217" s="50">
        <v>0.1</v>
      </c>
      <c r="N217" s="51">
        <f>L217*M217+L225*M225+L232*M232+L241*M241+L254*M254+L258*M258+L267*M267+L276*M276+L282*M282+L290*M290+L299*M299</f>
        <v>0</v>
      </c>
      <c r="O217" s="50">
        <v>0.25</v>
      </c>
      <c r="P217" s="54"/>
      <c r="Q217" s="32"/>
    </row>
    <row r="218" spans="1:17" ht="12" x14ac:dyDescent="0.15">
      <c r="A218" s="47"/>
      <c r="B218" s="48"/>
      <c r="C218" s="26" t="s">
        <v>89</v>
      </c>
      <c r="D218" s="38" t="s">
        <v>3</v>
      </c>
      <c r="E218" s="38" t="s">
        <v>5</v>
      </c>
      <c r="F218" s="38">
        <v>2</v>
      </c>
      <c r="G218" s="41"/>
      <c r="H218" s="38">
        <f t="shared" ref="H218:H243" si="4">F218*G218</f>
        <v>0</v>
      </c>
      <c r="I218" s="38">
        <f>IF(D218="Binaire",1,3)*F218</f>
        <v>2</v>
      </c>
      <c r="J218" s="47"/>
      <c r="K218" s="47"/>
      <c r="L218" s="49"/>
      <c r="M218" s="50"/>
      <c r="N218" s="47"/>
      <c r="O218" s="50"/>
      <c r="P218" s="54"/>
      <c r="Q218" s="32"/>
    </row>
    <row r="219" spans="1:17" ht="12" x14ac:dyDescent="0.15">
      <c r="A219" s="47"/>
      <c r="B219" s="48"/>
      <c r="C219" s="26" t="s">
        <v>383</v>
      </c>
      <c r="D219" s="38" t="s">
        <v>4</v>
      </c>
      <c r="E219" s="38" t="s">
        <v>5</v>
      </c>
      <c r="F219" s="38">
        <v>1</v>
      </c>
      <c r="G219" s="41"/>
      <c r="H219" s="38">
        <f t="shared" si="4"/>
        <v>0</v>
      </c>
      <c r="I219" s="38">
        <f>IF(D219="Binaire",1,3)*F219</f>
        <v>3</v>
      </c>
      <c r="J219" s="47"/>
      <c r="K219" s="47"/>
      <c r="L219" s="49"/>
      <c r="M219" s="50"/>
      <c r="N219" s="47"/>
      <c r="O219" s="50"/>
      <c r="P219" s="54"/>
      <c r="Q219" s="32"/>
    </row>
    <row r="220" spans="1:17" ht="12" x14ac:dyDescent="0.15">
      <c r="A220" s="47"/>
      <c r="B220" s="48"/>
      <c r="C220" s="26" t="s">
        <v>384</v>
      </c>
      <c r="D220" s="38" t="s">
        <v>4</v>
      </c>
      <c r="E220" s="38" t="s">
        <v>5</v>
      </c>
      <c r="F220" s="38">
        <v>1</v>
      </c>
      <c r="G220" s="41"/>
      <c r="H220" s="38">
        <f t="shared" si="4"/>
        <v>0</v>
      </c>
      <c r="I220" s="38">
        <f>IF(D220="Binaire",1,3)*F220</f>
        <v>3</v>
      </c>
      <c r="J220" s="47"/>
      <c r="K220" s="47"/>
      <c r="L220" s="49"/>
      <c r="M220" s="50"/>
      <c r="N220" s="47"/>
      <c r="O220" s="50"/>
      <c r="P220" s="54"/>
      <c r="Q220" s="32"/>
    </row>
    <row r="221" spans="1:17" ht="12" x14ac:dyDescent="0.15">
      <c r="A221" s="47"/>
      <c r="B221" s="48"/>
      <c r="C221" s="42" t="s">
        <v>167</v>
      </c>
      <c r="D221" s="38" t="s">
        <v>3</v>
      </c>
      <c r="E221" s="38" t="s">
        <v>6</v>
      </c>
      <c r="F221" s="38">
        <v>2</v>
      </c>
      <c r="G221" s="41"/>
      <c r="H221" s="38">
        <f t="shared" si="4"/>
        <v>0</v>
      </c>
      <c r="I221" s="38">
        <f>IF(D221="Binaire",1,3)*F221</f>
        <v>2</v>
      </c>
      <c r="J221" s="47"/>
      <c r="K221" s="47"/>
      <c r="L221" s="49"/>
      <c r="M221" s="50"/>
      <c r="N221" s="47"/>
      <c r="O221" s="50"/>
      <c r="P221" s="54"/>
      <c r="Q221" s="32"/>
    </row>
    <row r="222" spans="1:17" ht="12" x14ac:dyDescent="0.15">
      <c r="A222" s="47"/>
      <c r="B222" s="48"/>
      <c r="C222" s="26" t="s">
        <v>251</v>
      </c>
      <c r="D222" s="38" t="s">
        <v>3</v>
      </c>
      <c r="E222" s="38" t="s">
        <v>5</v>
      </c>
      <c r="F222" s="38">
        <v>2</v>
      </c>
      <c r="G222" s="41"/>
      <c r="H222" s="38">
        <f t="shared" si="4"/>
        <v>0</v>
      </c>
      <c r="I222" s="38">
        <f>IF(D222="Binaire",1,3)*F222</f>
        <v>2</v>
      </c>
      <c r="J222" s="47"/>
      <c r="K222" s="47"/>
      <c r="L222" s="49"/>
      <c r="M222" s="50"/>
      <c r="N222" s="47"/>
      <c r="O222" s="50"/>
      <c r="P222" s="54"/>
      <c r="Q222" s="32"/>
    </row>
    <row r="223" spans="1:17" ht="24" x14ac:dyDescent="0.15">
      <c r="A223" s="47"/>
      <c r="B223" s="48"/>
      <c r="C223" s="26" t="s">
        <v>325</v>
      </c>
      <c r="D223" s="38" t="s">
        <v>3</v>
      </c>
      <c r="E223" s="38" t="s">
        <v>6</v>
      </c>
      <c r="F223" s="38">
        <v>1</v>
      </c>
      <c r="G223" s="41"/>
      <c r="H223" s="38">
        <f t="shared" si="4"/>
        <v>0</v>
      </c>
      <c r="I223" s="38">
        <f>IF(D223="Binaire",1,3)*F223</f>
        <v>1</v>
      </c>
      <c r="J223" s="47"/>
      <c r="K223" s="47"/>
      <c r="L223" s="49"/>
      <c r="M223" s="50"/>
      <c r="N223" s="47"/>
      <c r="O223" s="50"/>
      <c r="P223" s="54"/>
      <c r="Q223" s="32"/>
    </row>
    <row r="224" spans="1:17" ht="24" x14ac:dyDescent="0.15">
      <c r="A224" s="47"/>
      <c r="B224" s="48"/>
      <c r="C224" s="26" t="s">
        <v>445</v>
      </c>
      <c r="D224" s="38" t="s">
        <v>3</v>
      </c>
      <c r="E224" s="38" t="s">
        <v>6</v>
      </c>
      <c r="F224" s="38">
        <v>1</v>
      </c>
      <c r="G224" s="41"/>
      <c r="H224" s="38">
        <f t="shared" si="4"/>
        <v>0</v>
      </c>
      <c r="I224" s="38">
        <f>IF(D224="Binaire",1,3)*F224</f>
        <v>1</v>
      </c>
      <c r="J224" s="47"/>
      <c r="K224" s="47"/>
      <c r="L224" s="49"/>
      <c r="M224" s="50"/>
      <c r="N224" s="47"/>
      <c r="O224" s="50"/>
      <c r="P224" s="54"/>
      <c r="Q224" s="32"/>
    </row>
    <row r="225" spans="1:17" ht="24" x14ac:dyDescent="0.15">
      <c r="A225" s="47"/>
      <c r="B225" s="48" t="s">
        <v>90</v>
      </c>
      <c r="C225" s="26" t="s">
        <v>326</v>
      </c>
      <c r="D225" s="38" t="s">
        <v>3</v>
      </c>
      <c r="E225" s="38" t="s">
        <v>5</v>
      </c>
      <c r="F225" s="38">
        <v>1</v>
      </c>
      <c r="G225" s="41"/>
      <c r="H225" s="38">
        <f t="shared" si="4"/>
        <v>0</v>
      </c>
      <c r="I225" s="38">
        <f>IF(D225="Binaire",1,3)*F225</f>
        <v>1</v>
      </c>
      <c r="J225" s="47">
        <f>SUM(H225:H231)</f>
        <v>0</v>
      </c>
      <c r="K225" s="47">
        <f>SUM(I225:I231)</f>
        <v>15</v>
      </c>
      <c r="L225" s="49">
        <f>+J225/K225</f>
        <v>0</v>
      </c>
      <c r="M225" s="50">
        <v>2.5000000000000001E-2</v>
      </c>
      <c r="N225" s="47"/>
      <c r="O225" s="50"/>
      <c r="P225" s="54"/>
      <c r="Q225" s="32"/>
    </row>
    <row r="226" spans="1:17" ht="12" x14ac:dyDescent="0.15">
      <c r="A226" s="47"/>
      <c r="B226" s="48"/>
      <c r="C226" s="26" t="s">
        <v>327</v>
      </c>
      <c r="D226" s="38" t="s">
        <v>3</v>
      </c>
      <c r="E226" s="38" t="s">
        <v>6</v>
      </c>
      <c r="F226" s="38">
        <v>2</v>
      </c>
      <c r="G226" s="41"/>
      <c r="H226" s="38">
        <f t="shared" si="4"/>
        <v>0</v>
      </c>
      <c r="I226" s="38">
        <f>IF(D226="Binaire",1,3)*F226</f>
        <v>2</v>
      </c>
      <c r="J226" s="47"/>
      <c r="K226" s="47"/>
      <c r="L226" s="49"/>
      <c r="M226" s="50"/>
      <c r="N226" s="47"/>
      <c r="O226" s="50"/>
      <c r="P226" s="54"/>
      <c r="Q226" s="32"/>
    </row>
    <row r="227" spans="1:17" ht="12" x14ac:dyDescent="0.15">
      <c r="A227" s="47"/>
      <c r="B227" s="48"/>
      <c r="C227" s="26" t="s">
        <v>328</v>
      </c>
      <c r="D227" s="38" t="s">
        <v>3</v>
      </c>
      <c r="E227" s="38" t="s">
        <v>5</v>
      </c>
      <c r="F227" s="38">
        <v>2</v>
      </c>
      <c r="G227" s="41"/>
      <c r="H227" s="38">
        <f t="shared" si="4"/>
        <v>0</v>
      </c>
      <c r="I227" s="38">
        <f>IF(D227="Binaire",1,3)*F227</f>
        <v>2</v>
      </c>
      <c r="J227" s="47"/>
      <c r="K227" s="47"/>
      <c r="L227" s="49"/>
      <c r="M227" s="50"/>
      <c r="N227" s="47"/>
      <c r="O227" s="50"/>
      <c r="P227" s="54"/>
      <c r="Q227" s="32"/>
    </row>
    <row r="228" spans="1:17" ht="12" x14ac:dyDescent="0.15">
      <c r="A228" s="47"/>
      <c r="B228" s="48"/>
      <c r="C228" s="26" t="s">
        <v>91</v>
      </c>
      <c r="D228" s="38" t="s">
        <v>3</v>
      </c>
      <c r="E228" s="38" t="s">
        <v>5</v>
      </c>
      <c r="F228" s="38">
        <v>2</v>
      </c>
      <c r="G228" s="41"/>
      <c r="H228" s="38">
        <f t="shared" si="4"/>
        <v>0</v>
      </c>
      <c r="I228" s="38">
        <f>IF(D228="Binaire",1,3)*F228</f>
        <v>2</v>
      </c>
      <c r="J228" s="47"/>
      <c r="K228" s="47"/>
      <c r="L228" s="49"/>
      <c r="M228" s="50"/>
      <c r="N228" s="47"/>
      <c r="O228" s="50"/>
      <c r="P228" s="54"/>
      <c r="Q228" s="32"/>
    </row>
    <row r="229" spans="1:17" ht="12" x14ac:dyDescent="0.15">
      <c r="A229" s="47"/>
      <c r="B229" s="48"/>
      <c r="C229" s="42" t="s">
        <v>446</v>
      </c>
      <c r="D229" s="38" t="s">
        <v>3</v>
      </c>
      <c r="E229" s="38" t="s">
        <v>6</v>
      </c>
      <c r="F229" s="38">
        <v>2</v>
      </c>
      <c r="G229" s="41"/>
      <c r="H229" s="38">
        <f t="shared" si="4"/>
        <v>0</v>
      </c>
      <c r="I229" s="38">
        <f>IF(D229="Binaire",1,3)*F229</f>
        <v>2</v>
      </c>
      <c r="J229" s="47"/>
      <c r="K229" s="47"/>
      <c r="L229" s="49"/>
      <c r="M229" s="50"/>
      <c r="N229" s="47"/>
      <c r="O229" s="50"/>
      <c r="P229" s="54"/>
      <c r="Q229" s="32"/>
    </row>
    <row r="230" spans="1:17" ht="12" x14ac:dyDescent="0.15">
      <c r="A230" s="47"/>
      <c r="B230" s="48"/>
      <c r="C230" s="26" t="s">
        <v>252</v>
      </c>
      <c r="D230" s="38" t="s">
        <v>4</v>
      </c>
      <c r="E230" s="38" t="s">
        <v>5</v>
      </c>
      <c r="F230" s="38">
        <v>1</v>
      </c>
      <c r="G230" s="41"/>
      <c r="H230" s="38">
        <f t="shared" si="4"/>
        <v>0</v>
      </c>
      <c r="I230" s="38">
        <f>IF(D230="Binaire",1,3)*F230</f>
        <v>3</v>
      </c>
      <c r="J230" s="47"/>
      <c r="K230" s="47"/>
      <c r="L230" s="49"/>
      <c r="M230" s="50"/>
      <c r="N230" s="47"/>
      <c r="O230" s="50"/>
      <c r="P230" s="54"/>
      <c r="Q230" s="32"/>
    </row>
    <row r="231" spans="1:17" ht="12" x14ac:dyDescent="0.15">
      <c r="A231" s="47"/>
      <c r="B231" s="48"/>
      <c r="C231" s="26" t="s">
        <v>253</v>
      </c>
      <c r="D231" s="38" t="s">
        <v>4</v>
      </c>
      <c r="E231" s="38" t="s">
        <v>5</v>
      </c>
      <c r="F231" s="38">
        <v>1</v>
      </c>
      <c r="G231" s="41"/>
      <c r="H231" s="38">
        <f t="shared" si="4"/>
        <v>0</v>
      </c>
      <c r="I231" s="38">
        <f>IF(D231="Binaire",1,3)*F231</f>
        <v>3</v>
      </c>
      <c r="J231" s="47"/>
      <c r="K231" s="47"/>
      <c r="L231" s="49"/>
      <c r="M231" s="50"/>
      <c r="N231" s="47"/>
      <c r="O231" s="50"/>
      <c r="P231" s="54"/>
      <c r="Q231" s="32"/>
    </row>
    <row r="232" spans="1:17" ht="12" x14ac:dyDescent="0.15">
      <c r="A232" s="47"/>
      <c r="B232" s="48" t="s">
        <v>92</v>
      </c>
      <c r="C232" s="26" t="s">
        <v>93</v>
      </c>
      <c r="D232" s="38" t="s">
        <v>3</v>
      </c>
      <c r="E232" s="38" t="s">
        <v>5</v>
      </c>
      <c r="F232" s="38">
        <v>2</v>
      </c>
      <c r="G232" s="41"/>
      <c r="H232" s="38">
        <f t="shared" si="4"/>
        <v>0</v>
      </c>
      <c r="I232" s="38">
        <f>IF(D232="Binaire",1,3)*F232</f>
        <v>2</v>
      </c>
      <c r="J232" s="47">
        <f>SUM(H232:H240)</f>
        <v>0</v>
      </c>
      <c r="K232" s="47">
        <f>SUM(I232:I240)</f>
        <v>20</v>
      </c>
      <c r="L232" s="49">
        <f>+J232/K232</f>
        <v>0</v>
      </c>
      <c r="M232" s="50">
        <v>0.05</v>
      </c>
      <c r="N232" s="47"/>
      <c r="O232" s="50"/>
      <c r="P232" s="54"/>
      <c r="Q232" s="32"/>
    </row>
    <row r="233" spans="1:17" ht="12" x14ac:dyDescent="0.15">
      <c r="A233" s="47"/>
      <c r="B233" s="48"/>
      <c r="C233" s="26" t="s">
        <v>329</v>
      </c>
      <c r="D233" s="38" t="s">
        <v>3</v>
      </c>
      <c r="E233" s="38" t="s">
        <v>5</v>
      </c>
      <c r="F233" s="38">
        <v>2</v>
      </c>
      <c r="G233" s="41"/>
      <c r="H233" s="38">
        <f t="shared" si="4"/>
        <v>0</v>
      </c>
      <c r="I233" s="38">
        <f>IF(D233="Binaire",1,3)*F233</f>
        <v>2</v>
      </c>
      <c r="J233" s="47"/>
      <c r="K233" s="47"/>
      <c r="L233" s="49"/>
      <c r="M233" s="50"/>
      <c r="N233" s="47"/>
      <c r="O233" s="50"/>
      <c r="P233" s="54"/>
      <c r="Q233" s="32"/>
    </row>
    <row r="234" spans="1:17" ht="12" x14ac:dyDescent="0.15">
      <c r="A234" s="47"/>
      <c r="B234" s="48"/>
      <c r="C234" s="26" t="s">
        <v>330</v>
      </c>
      <c r="D234" s="38" t="s">
        <v>3</v>
      </c>
      <c r="E234" s="38" t="s">
        <v>5</v>
      </c>
      <c r="F234" s="38">
        <v>2</v>
      </c>
      <c r="G234" s="41"/>
      <c r="H234" s="38">
        <f t="shared" si="4"/>
        <v>0</v>
      </c>
      <c r="I234" s="38">
        <f>IF(D234="Binaire",1,3)*F234</f>
        <v>2</v>
      </c>
      <c r="J234" s="47"/>
      <c r="K234" s="47"/>
      <c r="L234" s="49"/>
      <c r="M234" s="50"/>
      <c r="N234" s="47"/>
      <c r="O234" s="50"/>
      <c r="P234" s="54"/>
      <c r="Q234" s="32"/>
    </row>
    <row r="235" spans="1:17" ht="36" x14ac:dyDescent="0.15">
      <c r="A235" s="47"/>
      <c r="B235" s="48"/>
      <c r="C235" s="26" t="s">
        <v>331</v>
      </c>
      <c r="D235" s="38" t="s">
        <v>3</v>
      </c>
      <c r="E235" s="38" t="s">
        <v>5</v>
      </c>
      <c r="F235" s="38">
        <v>1</v>
      </c>
      <c r="G235" s="41"/>
      <c r="H235" s="38">
        <f t="shared" si="4"/>
        <v>0</v>
      </c>
      <c r="I235" s="38">
        <f>IF(D235="Binaire",1,3)*F235</f>
        <v>1</v>
      </c>
      <c r="J235" s="47"/>
      <c r="K235" s="47"/>
      <c r="L235" s="49"/>
      <c r="M235" s="50"/>
      <c r="N235" s="47"/>
      <c r="O235" s="50"/>
      <c r="P235" s="54"/>
      <c r="Q235" s="32"/>
    </row>
    <row r="236" spans="1:17" ht="12" x14ac:dyDescent="0.15">
      <c r="A236" s="47"/>
      <c r="B236" s="48"/>
      <c r="C236" s="42" t="s">
        <v>353</v>
      </c>
      <c r="D236" s="38" t="s">
        <v>3</v>
      </c>
      <c r="E236" s="38" t="s">
        <v>5</v>
      </c>
      <c r="F236" s="38">
        <v>1</v>
      </c>
      <c r="G236" s="41"/>
      <c r="H236" s="38">
        <f>IF(G236="4CB+2CP",3,IF(G236="3CB+2CP",2,IF(G236="3CB",1,0)))</f>
        <v>0</v>
      </c>
      <c r="I236" s="38">
        <v>3</v>
      </c>
      <c r="J236" s="47"/>
      <c r="K236" s="47"/>
      <c r="L236" s="49"/>
      <c r="M236" s="50"/>
      <c r="N236" s="47"/>
      <c r="O236" s="50"/>
      <c r="P236" s="54"/>
      <c r="Q236" s="32"/>
    </row>
    <row r="237" spans="1:17" ht="12" x14ac:dyDescent="0.15">
      <c r="A237" s="47"/>
      <c r="B237" s="48"/>
      <c r="C237" s="26" t="s">
        <v>94</v>
      </c>
      <c r="D237" s="38" t="s">
        <v>3</v>
      </c>
      <c r="E237" s="38" t="s">
        <v>5</v>
      </c>
      <c r="F237" s="38">
        <v>2</v>
      </c>
      <c r="G237" s="41"/>
      <c r="H237" s="38">
        <f t="shared" si="4"/>
        <v>0</v>
      </c>
      <c r="I237" s="38">
        <f>IF(D237="Binaire",1,3)*F237</f>
        <v>2</v>
      </c>
      <c r="J237" s="47"/>
      <c r="K237" s="47"/>
      <c r="L237" s="49"/>
      <c r="M237" s="50"/>
      <c r="N237" s="47"/>
      <c r="O237" s="50"/>
      <c r="P237" s="54"/>
      <c r="Q237" s="32"/>
    </row>
    <row r="238" spans="1:17" ht="12" x14ac:dyDescent="0.15">
      <c r="A238" s="47"/>
      <c r="B238" s="48"/>
      <c r="C238" s="26" t="s">
        <v>95</v>
      </c>
      <c r="D238" s="38" t="s">
        <v>3</v>
      </c>
      <c r="E238" s="38" t="s">
        <v>6</v>
      </c>
      <c r="F238" s="38">
        <v>2</v>
      </c>
      <c r="G238" s="41"/>
      <c r="H238" s="38">
        <f t="shared" si="4"/>
        <v>0</v>
      </c>
      <c r="I238" s="38">
        <f>IF(D238="Binaire",1,3)*F238</f>
        <v>2</v>
      </c>
      <c r="J238" s="47"/>
      <c r="K238" s="47"/>
      <c r="L238" s="49"/>
      <c r="M238" s="50"/>
      <c r="N238" s="47"/>
      <c r="O238" s="50"/>
      <c r="P238" s="54"/>
      <c r="Q238" s="32"/>
    </row>
    <row r="239" spans="1:17" ht="12" x14ac:dyDescent="0.15">
      <c r="A239" s="47"/>
      <c r="B239" s="48"/>
      <c r="C239" s="26" t="s">
        <v>254</v>
      </c>
      <c r="D239" s="38" t="s">
        <v>4</v>
      </c>
      <c r="E239" s="38" t="s">
        <v>5</v>
      </c>
      <c r="F239" s="38">
        <v>1</v>
      </c>
      <c r="G239" s="41"/>
      <c r="H239" s="38">
        <f t="shared" si="4"/>
        <v>0</v>
      </c>
      <c r="I239" s="38">
        <f>IF(D239="Binaire",1,3)*F239</f>
        <v>3</v>
      </c>
      <c r="J239" s="47"/>
      <c r="K239" s="47"/>
      <c r="L239" s="49"/>
      <c r="M239" s="50"/>
      <c r="N239" s="47"/>
      <c r="O239" s="50"/>
      <c r="P239" s="54"/>
      <c r="Q239" s="32"/>
    </row>
    <row r="240" spans="1:17" ht="12" x14ac:dyDescent="0.15">
      <c r="A240" s="47"/>
      <c r="B240" s="48"/>
      <c r="C240" s="26" t="s">
        <v>255</v>
      </c>
      <c r="D240" s="38" t="s">
        <v>4</v>
      </c>
      <c r="E240" s="38" t="s">
        <v>5</v>
      </c>
      <c r="F240" s="38">
        <v>1</v>
      </c>
      <c r="G240" s="41"/>
      <c r="H240" s="38">
        <f t="shared" si="4"/>
        <v>0</v>
      </c>
      <c r="I240" s="38">
        <f>IF(D240="Binaire",1,3)*F240</f>
        <v>3</v>
      </c>
      <c r="J240" s="47"/>
      <c r="K240" s="47"/>
      <c r="L240" s="49"/>
      <c r="M240" s="50"/>
      <c r="N240" s="47"/>
      <c r="O240" s="50"/>
      <c r="P240" s="54"/>
      <c r="Q240" s="32"/>
    </row>
    <row r="241" spans="1:17" ht="24" x14ac:dyDescent="0.15">
      <c r="A241" s="47"/>
      <c r="B241" s="48" t="s">
        <v>86</v>
      </c>
      <c r="C241" s="26" t="s">
        <v>447</v>
      </c>
      <c r="D241" s="38" t="s">
        <v>3</v>
      </c>
      <c r="E241" s="38" t="s">
        <v>5</v>
      </c>
      <c r="F241" s="38">
        <v>2</v>
      </c>
      <c r="G241" s="41"/>
      <c r="H241" s="38">
        <f t="shared" si="4"/>
        <v>0</v>
      </c>
      <c r="I241" s="38">
        <f>IF(D241="Binaire",1,3)*F241</f>
        <v>2</v>
      </c>
      <c r="J241" s="47">
        <f>SUM(H241:H253)</f>
        <v>0</v>
      </c>
      <c r="K241" s="47">
        <f>SUM(I241:I253)</f>
        <v>27</v>
      </c>
      <c r="L241" s="49">
        <f>+J241/K241</f>
        <v>0</v>
      </c>
      <c r="M241" s="50">
        <v>0.2</v>
      </c>
      <c r="N241" s="47"/>
      <c r="O241" s="50"/>
      <c r="P241" s="54"/>
      <c r="Q241" s="32"/>
    </row>
    <row r="242" spans="1:17" ht="12" x14ac:dyDescent="0.15">
      <c r="A242" s="47"/>
      <c r="B242" s="48"/>
      <c r="C242" s="26" t="s">
        <v>96</v>
      </c>
      <c r="D242" s="38" t="s">
        <v>3</v>
      </c>
      <c r="E242" s="38" t="s">
        <v>5</v>
      </c>
      <c r="F242" s="38">
        <v>2</v>
      </c>
      <c r="G242" s="41"/>
      <c r="H242" s="38">
        <f t="shared" si="4"/>
        <v>0</v>
      </c>
      <c r="I242" s="38">
        <f>IF(D242="Binaire",1,3)*F242</f>
        <v>2</v>
      </c>
      <c r="J242" s="47"/>
      <c r="K242" s="47"/>
      <c r="L242" s="49"/>
      <c r="M242" s="50"/>
      <c r="N242" s="47"/>
      <c r="O242" s="50"/>
      <c r="P242" s="54"/>
      <c r="Q242" s="32"/>
    </row>
    <row r="243" spans="1:17" ht="12" x14ac:dyDescent="0.15">
      <c r="A243" s="47"/>
      <c r="B243" s="48"/>
      <c r="C243" s="26" t="s">
        <v>97</v>
      </c>
      <c r="D243" s="38" t="s">
        <v>3</v>
      </c>
      <c r="E243" s="38" t="s">
        <v>5</v>
      </c>
      <c r="F243" s="38">
        <v>1</v>
      </c>
      <c r="G243" s="41"/>
      <c r="H243" s="38">
        <f t="shared" si="4"/>
        <v>0</v>
      </c>
      <c r="I243" s="38">
        <f>IF(D243="Binaire",1,3)*F243</f>
        <v>1</v>
      </c>
      <c r="J243" s="47"/>
      <c r="K243" s="47"/>
      <c r="L243" s="49"/>
      <c r="M243" s="50"/>
      <c r="N243" s="47"/>
      <c r="O243" s="50"/>
      <c r="P243" s="54"/>
      <c r="Q243" s="32"/>
    </row>
    <row r="244" spans="1:17" ht="12" x14ac:dyDescent="0.15">
      <c r="A244" s="47"/>
      <c r="B244" s="48"/>
      <c r="C244" s="26" t="s">
        <v>98</v>
      </c>
      <c r="D244" s="38" t="s">
        <v>3</v>
      </c>
      <c r="E244" s="38" t="s">
        <v>5</v>
      </c>
      <c r="F244" s="38">
        <v>2</v>
      </c>
      <c r="G244" s="41"/>
      <c r="H244" s="38">
        <f t="shared" ref="H244:H304" si="5">F244*G244</f>
        <v>0</v>
      </c>
      <c r="I244" s="38">
        <f>IF(D244="Binaire",1,3)*F244</f>
        <v>2</v>
      </c>
      <c r="J244" s="47"/>
      <c r="K244" s="47"/>
      <c r="L244" s="49"/>
      <c r="M244" s="50"/>
      <c r="N244" s="47"/>
      <c r="O244" s="50"/>
      <c r="P244" s="54"/>
      <c r="Q244" s="32"/>
    </row>
    <row r="245" spans="1:17" ht="12" x14ac:dyDescent="0.15">
      <c r="A245" s="47"/>
      <c r="B245" s="48"/>
      <c r="C245" s="26" t="s">
        <v>99</v>
      </c>
      <c r="D245" s="38" t="s">
        <v>3</v>
      </c>
      <c r="E245" s="38" t="s">
        <v>5</v>
      </c>
      <c r="F245" s="38">
        <v>2</v>
      </c>
      <c r="G245" s="41"/>
      <c r="H245" s="38">
        <f t="shared" si="5"/>
        <v>0</v>
      </c>
      <c r="I245" s="38">
        <f>IF(D245="Binaire",1,3)*F245</f>
        <v>2</v>
      </c>
      <c r="J245" s="47"/>
      <c r="K245" s="47"/>
      <c r="L245" s="49"/>
      <c r="M245" s="50"/>
      <c r="N245" s="47"/>
      <c r="O245" s="50"/>
      <c r="P245" s="54"/>
      <c r="Q245" s="32"/>
    </row>
    <row r="246" spans="1:17" ht="24" x14ac:dyDescent="0.15">
      <c r="A246" s="47"/>
      <c r="B246" s="48"/>
      <c r="C246" s="26" t="s">
        <v>100</v>
      </c>
      <c r="D246" s="38" t="s">
        <v>3</v>
      </c>
      <c r="E246" s="38" t="s">
        <v>5</v>
      </c>
      <c r="F246" s="38">
        <v>2</v>
      </c>
      <c r="G246" s="41"/>
      <c r="H246" s="38">
        <f t="shared" si="5"/>
        <v>0</v>
      </c>
      <c r="I246" s="38">
        <f>IF(D246="Binaire",1,3)*F246</f>
        <v>2</v>
      </c>
      <c r="J246" s="47"/>
      <c r="K246" s="47"/>
      <c r="L246" s="49"/>
      <c r="M246" s="50"/>
      <c r="N246" s="47"/>
      <c r="O246" s="50"/>
      <c r="P246" s="54"/>
      <c r="Q246" s="32"/>
    </row>
    <row r="247" spans="1:17" ht="12" x14ac:dyDescent="0.15">
      <c r="A247" s="47"/>
      <c r="B247" s="48"/>
      <c r="C247" s="26" t="s">
        <v>101</v>
      </c>
      <c r="D247" s="38" t="s">
        <v>3</v>
      </c>
      <c r="E247" s="38" t="s">
        <v>5</v>
      </c>
      <c r="F247" s="38">
        <v>2</v>
      </c>
      <c r="G247" s="41"/>
      <c r="H247" s="38">
        <f t="shared" si="5"/>
        <v>0</v>
      </c>
      <c r="I247" s="38">
        <f>IF(D247="Binaire",1,3)*F247</f>
        <v>2</v>
      </c>
      <c r="J247" s="47"/>
      <c r="K247" s="47"/>
      <c r="L247" s="49"/>
      <c r="M247" s="50"/>
      <c r="N247" s="47"/>
      <c r="O247" s="50"/>
      <c r="P247" s="54"/>
      <c r="Q247" s="32"/>
    </row>
    <row r="248" spans="1:17" ht="24" x14ac:dyDescent="0.15">
      <c r="A248" s="47"/>
      <c r="B248" s="48"/>
      <c r="C248" s="26" t="s">
        <v>256</v>
      </c>
      <c r="D248" s="38" t="s">
        <v>3</v>
      </c>
      <c r="E248" s="38" t="s">
        <v>5</v>
      </c>
      <c r="F248" s="38">
        <v>2</v>
      </c>
      <c r="G248" s="41"/>
      <c r="H248" s="38">
        <f t="shared" si="5"/>
        <v>0</v>
      </c>
      <c r="I248" s="38">
        <f>IF(D248="Binaire",1,3)*F248</f>
        <v>2</v>
      </c>
      <c r="J248" s="47"/>
      <c r="K248" s="47"/>
      <c r="L248" s="49"/>
      <c r="M248" s="50"/>
      <c r="N248" s="47"/>
      <c r="O248" s="50"/>
      <c r="P248" s="54"/>
      <c r="Q248" s="32"/>
    </row>
    <row r="249" spans="1:17" ht="12" x14ac:dyDescent="0.15">
      <c r="A249" s="47"/>
      <c r="B249" s="48"/>
      <c r="C249" s="26" t="s">
        <v>164</v>
      </c>
      <c r="D249" s="38" t="s">
        <v>3</v>
      </c>
      <c r="E249" s="38" t="s">
        <v>6</v>
      </c>
      <c r="F249" s="38">
        <v>2</v>
      </c>
      <c r="G249" s="41"/>
      <c r="H249" s="38">
        <f t="shared" si="5"/>
        <v>0</v>
      </c>
      <c r="I249" s="38">
        <f>IF(D249="Binaire",1,3)*F249</f>
        <v>2</v>
      </c>
      <c r="J249" s="47"/>
      <c r="K249" s="47"/>
      <c r="L249" s="49"/>
      <c r="M249" s="50"/>
      <c r="N249" s="47"/>
      <c r="O249" s="50"/>
      <c r="P249" s="54"/>
      <c r="Q249" s="32"/>
    </row>
    <row r="250" spans="1:17" ht="12" x14ac:dyDescent="0.15">
      <c r="A250" s="47"/>
      <c r="B250" s="48"/>
      <c r="C250" s="26" t="s">
        <v>102</v>
      </c>
      <c r="D250" s="38" t="s">
        <v>3</v>
      </c>
      <c r="E250" s="38" t="s">
        <v>5</v>
      </c>
      <c r="F250" s="38">
        <v>2</v>
      </c>
      <c r="G250" s="41"/>
      <c r="H250" s="38">
        <f t="shared" si="5"/>
        <v>0</v>
      </c>
      <c r="I250" s="38">
        <f>IF(D250="Binaire",1,3)*F250</f>
        <v>2</v>
      </c>
      <c r="J250" s="47"/>
      <c r="K250" s="47"/>
      <c r="L250" s="49"/>
      <c r="M250" s="50"/>
      <c r="N250" s="47"/>
      <c r="O250" s="50"/>
      <c r="P250" s="54"/>
      <c r="Q250" s="32"/>
    </row>
    <row r="251" spans="1:17" ht="12" x14ac:dyDescent="0.15">
      <c r="A251" s="47"/>
      <c r="B251" s="48"/>
      <c r="C251" s="26" t="s">
        <v>103</v>
      </c>
      <c r="D251" s="38" t="s">
        <v>3</v>
      </c>
      <c r="E251" s="38" t="s">
        <v>6</v>
      </c>
      <c r="F251" s="38">
        <v>2</v>
      </c>
      <c r="G251" s="41"/>
      <c r="H251" s="38">
        <f t="shared" si="5"/>
        <v>0</v>
      </c>
      <c r="I251" s="38">
        <f>IF(D251="Binaire",1,3)*F251</f>
        <v>2</v>
      </c>
      <c r="J251" s="47"/>
      <c r="K251" s="47"/>
      <c r="L251" s="49"/>
      <c r="M251" s="50"/>
      <c r="N251" s="47"/>
      <c r="O251" s="50"/>
      <c r="P251" s="54"/>
      <c r="Q251" s="32"/>
    </row>
    <row r="252" spans="1:17" ht="12" x14ac:dyDescent="0.15">
      <c r="A252" s="47"/>
      <c r="B252" s="48"/>
      <c r="C252" s="26" t="s">
        <v>257</v>
      </c>
      <c r="D252" s="38" t="s">
        <v>4</v>
      </c>
      <c r="E252" s="38" t="s">
        <v>5</v>
      </c>
      <c r="F252" s="38">
        <v>1</v>
      </c>
      <c r="G252" s="41"/>
      <c r="H252" s="38">
        <f t="shared" si="5"/>
        <v>0</v>
      </c>
      <c r="I252" s="38">
        <f>IF(D252="Binaire",1,3)*F252</f>
        <v>3</v>
      </c>
      <c r="J252" s="47"/>
      <c r="K252" s="47"/>
      <c r="L252" s="49"/>
      <c r="M252" s="50"/>
      <c r="N252" s="47"/>
      <c r="O252" s="50"/>
      <c r="P252" s="54"/>
      <c r="Q252" s="32"/>
    </row>
    <row r="253" spans="1:17" ht="12" x14ac:dyDescent="0.15">
      <c r="A253" s="47"/>
      <c r="B253" s="48"/>
      <c r="C253" s="26" t="s">
        <v>258</v>
      </c>
      <c r="D253" s="38" t="s">
        <v>4</v>
      </c>
      <c r="E253" s="38" t="s">
        <v>5</v>
      </c>
      <c r="F253" s="38">
        <v>1</v>
      </c>
      <c r="G253" s="41"/>
      <c r="H253" s="38">
        <f t="shared" si="5"/>
        <v>0</v>
      </c>
      <c r="I253" s="38">
        <f>IF(D253="Binaire",1,3)*F253</f>
        <v>3</v>
      </c>
      <c r="J253" s="47"/>
      <c r="K253" s="47"/>
      <c r="L253" s="49"/>
      <c r="M253" s="50"/>
      <c r="N253" s="47"/>
      <c r="O253" s="50"/>
      <c r="P253" s="54"/>
      <c r="Q253" s="32"/>
    </row>
    <row r="254" spans="1:17" ht="12" x14ac:dyDescent="0.15">
      <c r="A254" s="47"/>
      <c r="B254" s="48" t="s">
        <v>104</v>
      </c>
      <c r="C254" s="26" t="s">
        <v>105</v>
      </c>
      <c r="D254" s="38" t="s">
        <v>3</v>
      </c>
      <c r="E254" s="38" t="s">
        <v>5</v>
      </c>
      <c r="F254" s="38">
        <v>2</v>
      </c>
      <c r="G254" s="41"/>
      <c r="H254" s="38">
        <f t="shared" si="5"/>
        <v>0</v>
      </c>
      <c r="I254" s="38">
        <f>IF(D254="Binaire",1,3)*F254</f>
        <v>2</v>
      </c>
      <c r="J254" s="47">
        <f>SUM(H254:H257)</f>
        <v>0</v>
      </c>
      <c r="K254" s="47">
        <f>SUM(I254:I257)</f>
        <v>10</v>
      </c>
      <c r="L254" s="49">
        <f>+J254/K254</f>
        <v>0</v>
      </c>
      <c r="M254" s="50">
        <v>0.05</v>
      </c>
      <c r="N254" s="47"/>
      <c r="O254" s="50"/>
      <c r="P254" s="54"/>
      <c r="Q254" s="32"/>
    </row>
    <row r="255" spans="1:17" ht="24" x14ac:dyDescent="0.15">
      <c r="A255" s="47"/>
      <c r="B255" s="48"/>
      <c r="C255" s="26" t="s">
        <v>448</v>
      </c>
      <c r="D255" s="38" t="s">
        <v>3</v>
      </c>
      <c r="E255" s="38" t="s">
        <v>5</v>
      </c>
      <c r="F255" s="38">
        <v>2</v>
      </c>
      <c r="G255" s="41"/>
      <c r="H255" s="38">
        <f t="shared" si="5"/>
        <v>0</v>
      </c>
      <c r="I255" s="38">
        <f>IF(D255="Binaire",1,3)*F255</f>
        <v>2</v>
      </c>
      <c r="J255" s="47"/>
      <c r="K255" s="47"/>
      <c r="L255" s="49"/>
      <c r="M255" s="50"/>
      <c r="N255" s="47"/>
      <c r="O255" s="50"/>
      <c r="P255" s="54"/>
      <c r="Q255" s="32"/>
    </row>
    <row r="256" spans="1:17" ht="12" x14ac:dyDescent="0.15">
      <c r="A256" s="47"/>
      <c r="B256" s="48"/>
      <c r="C256" s="26" t="s">
        <v>259</v>
      </c>
      <c r="D256" s="38" t="s">
        <v>4</v>
      </c>
      <c r="E256" s="38" t="s">
        <v>5</v>
      </c>
      <c r="F256" s="38">
        <v>1</v>
      </c>
      <c r="G256" s="41"/>
      <c r="H256" s="38">
        <f t="shared" si="5"/>
        <v>0</v>
      </c>
      <c r="I256" s="38">
        <f>IF(D256="Binaire",1,3)*F256</f>
        <v>3</v>
      </c>
      <c r="J256" s="47"/>
      <c r="K256" s="47"/>
      <c r="L256" s="49"/>
      <c r="M256" s="50"/>
      <c r="N256" s="47"/>
      <c r="O256" s="50"/>
      <c r="P256" s="54"/>
      <c r="Q256" s="32"/>
    </row>
    <row r="257" spans="1:17" ht="12" x14ac:dyDescent="0.15">
      <c r="A257" s="47"/>
      <c r="B257" s="48"/>
      <c r="C257" s="26" t="s">
        <v>260</v>
      </c>
      <c r="D257" s="38" t="s">
        <v>4</v>
      </c>
      <c r="E257" s="38" t="s">
        <v>5</v>
      </c>
      <c r="F257" s="38">
        <v>1</v>
      </c>
      <c r="G257" s="41"/>
      <c r="H257" s="38">
        <f t="shared" si="5"/>
        <v>0</v>
      </c>
      <c r="I257" s="38">
        <f>IF(D257="Binaire",1,3)*F257</f>
        <v>3</v>
      </c>
      <c r="J257" s="47"/>
      <c r="K257" s="47"/>
      <c r="L257" s="49"/>
      <c r="M257" s="50"/>
      <c r="N257" s="47"/>
      <c r="O257" s="50"/>
      <c r="P257" s="54"/>
      <c r="Q257" s="32"/>
    </row>
    <row r="258" spans="1:17" ht="12" x14ac:dyDescent="0.15">
      <c r="A258" s="47"/>
      <c r="B258" s="48" t="s">
        <v>88</v>
      </c>
      <c r="C258" s="26" t="s">
        <v>449</v>
      </c>
      <c r="D258" s="38" t="s">
        <v>3</v>
      </c>
      <c r="E258" s="38" t="s">
        <v>6</v>
      </c>
      <c r="F258" s="38">
        <v>2</v>
      </c>
      <c r="G258" s="41"/>
      <c r="H258" s="38">
        <f t="shared" si="5"/>
        <v>0</v>
      </c>
      <c r="I258" s="38">
        <f>IF(D258="Binaire",1,3)*F258</f>
        <v>2</v>
      </c>
      <c r="J258" s="47">
        <f>SUM(H258:H266)</f>
        <v>0</v>
      </c>
      <c r="K258" s="47">
        <f>SUM(I258:I266)</f>
        <v>20</v>
      </c>
      <c r="L258" s="49">
        <f>+J258/K258</f>
        <v>0</v>
      </c>
      <c r="M258" s="50">
        <v>0.2</v>
      </c>
      <c r="N258" s="47"/>
      <c r="O258" s="50"/>
      <c r="P258" s="54"/>
      <c r="Q258" s="32"/>
    </row>
    <row r="259" spans="1:17" ht="12" x14ac:dyDescent="0.15">
      <c r="A259" s="47"/>
      <c r="B259" s="48"/>
      <c r="C259" s="26" t="s">
        <v>107</v>
      </c>
      <c r="D259" s="38" t="s">
        <v>3</v>
      </c>
      <c r="E259" s="38" t="s">
        <v>5</v>
      </c>
      <c r="F259" s="38">
        <v>2</v>
      </c>
      <c r="G259" s="41"/>
      <c r="H259" s="38">
        <f t="shared" si="5"/>
        <v>0</v>
      </c>
      <c r="I259" s="38">
        <f>IF(D259="Binaire",1,3)*F259</f>
        <v>2</v>
      </c>
      <c r="J259" s="47"/>
      <c r="K259" s="47"/>
      <c r="L259" s="49"/>
      <c r="M259" s="50"/>
      <c r="N259" s="47"/>
      <c r="O259" s="50"/>
      <c r="P259" s="54"/>
      <c r="Q259" s="32"/>
    </row>
    <row r="260" spans="1:17" ht="12" x14ac:dyDescent="0.15">
      <c r="A260" s="47"/>
      <c r="B260" s="48"/>
      <c r="C260" s="26" t="s">
        <v>332</v>
      </c>
      <c r="D260" s="38" t="s">
        <v>3</v>
      </c>
      <c r="E260" s="38" t="s">
        <v>5</v>
      </c>
      <c r="F260" s="38">
        <v>2</v>
      </c>
      <c r="G260" s="41"/>
      <c r="H260" s="38">
        <f t="shared" si="5"/>
        <v>0</v>
      </c>
      <c r="I260" s="38">
        <f>IF(D260="Binaire",1,3)*F260</f>
        <v>2</v>
      </c>
      <c r="J260" s="47"/>
      <c r="K260" s="47"/>
      <c r="L260" s="49"/>
      <c r="M260" s="50"/>
      <c r="N260" s="47"/>
      <c r="O260" s="50"/>
      <c r="P260" s="54"/>
      <c r="Q260" s="32"/>
    </row>
    <row r="261" spans="1:17" ht="12" x14ac:dyDescent="0.15">
      <c r="A261" s="47"/>
      <c r="B261" s="48"/>
      <c r="C261" s="26" t="s">
        <v>108</v>
      </c>
      <c r="D261" s="38" t="s">
        <v>3</v>
      </c>
      <c r="E261" s="38" t="s">
        <v>5</v>
      </c>
      <c r="F261" s="38">
        <v>2</v>
      </c>
      <c r="G261" s="41"/>
      <c r="H261" s="38">
        <f t="shared" si="5"/>
        <v>0</v>
      </c>
      <c r="I261" s="38">
        <f>IF(D261="Binaire",1,3)*F261</f>
        <v>2</v>
      </c>
      <c r="J261" s="47"/>
      <c r="K261" s="47"/>
      <c r="L261" s="49"/>
      <c r="M261" s="50"/>
      <c r="N261" s="47"/>
      <c r="O261" s="50"/>
      <c r="P261" s="54"/>
      <c r="Q261" s="32"/>
    </row>
    <row r="262" spans="1:17" ht="12" x14ac:dyDescent="0.15">
      <c r="A262" s="47"/>
      <c r="B262" s="48"/>
      <c r="C262" s="26" t="s">
        <v>109</v>
      </c>
      <c r="D262" s="38" t="s">
        <v>3</v>
      </c>
      <c r="E262" s="38" t="s">
        <v>6</v>
      </c>
      <c r="F262" s="38">
        <v>2</v>
      </c>
      <c r="G262" s="41"/>
      <c r="H262" s="38">
        <f t="shared" si="5"/>
        <v>0</v>
      </c>
      <c r="I262" s="38">
        <f>IF(D262="Binaire",1,3)*F262</f>
        <v>2</v>
      </c>
      <c r="J262" s="47"/>
      <c r="K262" s="47"/>
      <c r="L262" s="49"/>
      <c r="M262" s="50"/>
      <c r="N262" s="47"/>
      <c r="O262" s="50"/>
      <c r="P262" s="54"/>
      <c r="Q262" s="32"/>
    </row>
    <row r="263" spans="1:17" ht="12" x14ac:dyDescent="0.15">
      <c r="A263" s="47"/>
      <c r="B263" s="48"/>
      <c r="C263" s="26" t="s">
        <v>110</v>
      </c>
      <c r="D263" s="38" t="s">
        <v>3</v>
      </c>
      <c r="E263" s="38" t="s">
        <v>6</v>
      </c>
      <c r="F263" s="38">
        <v>2</v>
      </c>
      <c r="G263" s="41"/>
      <c r="H263" s="38">
        <f t="shared" si="5"/>
        <v>0</v>
      </c>
      <c r="I263" s="38">
        <f>IF(D263="Binaire",1,3)*F263</f>
        <v>2</v>
      </c>
      <c r="J263" s="47"/>
      <c r="K263" s="47"/>
      <c r="L263" s="49"/>
      <c r="M263" s="50"/>
      <c r="N263" s="47"/>
      <c r="O263" s="50"/>
      <c r="P263" s="54"/>
      <c r="Q263" s="32"/>
    </row>
    <row r="264" spans="1:17" ht="12" x14ac:dyDescent="0.15">
      <c r="A264" s="47"/>
      <c r="B264" s="48"/>
      <c r="C264" s="26" t="s">
        <v>450</v>
      </c>
      <c r="D264" s="38" t="s">
        <v>3</v>
      </c>
      <c r="E264" s="38" t="s">
        <v>5</v>
      </c>
      <c r="F264" s="38">
        <v>2</v>
      </c>
      <c r="G264" s="41"/>
      <c r="H264" s="38">
        <f t="shared" si="5"/>
        <v>0</v>
      </c>
      <c r="I264" s="38">
        <f>IF(D264="Binaire",1,3)*F264</f>
        <v>2</v>
      </c>
      <c r="J264" s="47"/>
      <c r="K264" s="47"/>
      <c r="L264" s="49"/>
      <c r="M264" s="50"/>
      <c r="N264" s="47"/>
      <c r="O264" s="50"/>
      <c r="P264" s="54"/>
      <c r="Q264" s="32"/>
    </row>
    <row r="265" spans="1:17" ht="12" x14ac:dyDescent="0.15">
      <c r="A265" s="47"/>
      <c r="B265" s="48"/>
      <c r="C265" s="26" t="s">
        <v>261</v>
      </c>
      <c r="D265" s="38" t="s">
        <v>4</v>
      </c>
      <c r="E265" s="38" t="s">
        <v>5</v>
      </c>
      <c r="F265" s="38">
        <v>1</v>
      </c>
      <c r="G265" s="41"/>
      <c r="H265" s="38">
        <f t="shared" si="5"/>
        <v>0</v>
      </c>
      <c r="I265" s="38">
        <f>IF(D265="Binaire",1,3)*F265</f>
        <v>3</v>
      </c>
      <c r="J265" s="47"/>
      <c r="K265" s="47"/>
      <c r="L265" s="49"/>
      <c r="M265" s="50"/>
      <c r="N265" s="47"/>
      <c r="O265" s="50"/>
      <c r="P265" s="54"/>
      <c r="Q265" s="32"/>
    </row>
    <row r="266" spans="1:17" ht="12" x14ac:dyDescent="0.15">
      <c r="A266" s="47"/>
      <c r="B266" s="48"/>
      <c r="C266" s="26" t="s">
        <v>262</v>
      </c>
      <c r="D266" s="38" t="s">
        <v>4</v>
      </c>
      <c r="E266" s="38" t="s">
        <v>5</v>
      </c>
      <c r="F266" s="38">
        <v>1</v>
      </c>
      <c r="G266" s="41"/>
      <c r="H266" s="38">
        <f t="shared" si="5"/>
        <v>0</v>
      </c>
      <c r="I266" s="38">
        <f>IF(D266="Binaire",1,3)*F266</f>
        <v>3</v>
      </c>
      <c r="J266" s="47"/>
      <c r="K266" s="47"/>
      <c r="L266" s="49"/>
      <c r="M266" s="50"/>
      <c r="N266" s="47"/>
      <c r="O266" s="50"/>
      <c r="P266" s="54"/>
      <c r="Q266" s="32"/>
    </row>
    <row r="267" spans="1:17" ht="12" x14ac:dyDescent="0.15">
      <c r="A267" s="47"/>
      <c r="B267" s="48" t="s">
        <v>116</v>
      </c>
      <c r="C267" s="26" t="s">
        <v>112</v>
      </c>
      <c r="D267" s="38" t="s">
        <v>3</v>
      </c>
      <c r="E267" s="38" t="s">
        <v>5</v>
      </c>
      <c r="F267" s="38">
        <v>2</v>
      </c>
      <c r="G267" s="41"/>
      <c r="H267" s="38">
        <f t="shared" si="5"/>
        <v>0</v>
      </c>
      <c r="I267" s="38">
        <f>IF(D267="Binaire",1,3)*F267</f>
        <v>2</v>
      </c>
      <c r="J267" s="47">
        <f>SUM(H267:H275)</f>
        <v>0</v>
      </c>
      <c r="K267" s="47">
        <f>SUM(I267:I275)</f>
        <v>20</v>
      </c>
      <c r="L267" s="49">
        <f>+J267/K267</f>
        <v>0</v>
      </c>
      <c r="M267" s="50">
        <v>0.05</v>
      </c>
      <c r="N267" s="47"/>
      <c r="O267" s="50"/>
      <c r="P267" s="54"/>
      <c r="Q267" s="32"/>
    </row>
    <row r="268" spans="1:17" ht="12" x14ac:dyDescent="0.15">
      <c r="A268" s="47"/>
      <c r="B268" s="48"/>
      <c r="C268" s="26" t="s">
        <v>113</v>
      </c>
      <c r="D268" s="38" t="s">
        <v>3</v>
      </c>
      <c r="E268" s="38" t="s">
        <v>6</v>
      </c>
      <c r="F268" s="38">
        <v>2</v>
      </c>
      <c r="G268" s="41"/>
      <c r="H268" s="38">
        <f t="shared" si="5"/>
        <v>0</v>
      </c>
      <c r="I268" s="38">
        <f>IF(D268="Binaire",1,3)*F268</f>
        <v>2</v>
      </c>
      <c r="J268" s="47"/>
      <c r="K268" s="47"/>
      <c r="L268" s="49"/>
      <c r="M268" s="50"/>
      <c r="N268" s="47"/>
      <c r="O268" s="50"/>
      <c r="P268" s="54"/>
      <c r="Q268" s="32"/>
    </row>
    <row r="269" spans="1:17" ht="12" x14ac:dyDescent="0.15">
      <c r="A269" s="47"/>
      <c r="B269" s="48"/>
      <c r="C269" s="26" t="s">
        <v>114</v>
      </c>
      <c r="D269" s="38" t="s">
        <v>3</v>
      </c>
      <c r="E269" s="38" t="s">
        <v>6</v>
      </c>
      <c r="F269" s="38">
        <v>2</v>
      </c>
      <c r="G269" s="41"/>
      <c r="H269" s="38">
        <f t="shared" si="5"/>
        <v>0</v>
      </c>
      <c r="I269" s="38">
        <f>IF(D269="Binaire",1,3)*F269</f>
        <v>2</v>
      </c>
      <c r="J269" s="47"/>
      <c r="K269" s="47"/>
      <c r="L269" s="49"/>
      <c r="M269" s="50"/>
      <c r="N269" s="47"/>
      <c r="O269" s="50"/>
      <c r="P269" s="54"/>
      <c r="Q269" s="32"/>
    </row>
    <row r="270" spans="1:17" ht="12" x14ac:dyDescent="0.15">
      <c r="A270" s="47"/>
      <c r="B270" s="48"/>
      <c r="C270" s="26" t="s">
        <v>111</v>
      </c>
      <c r="D270" s="38" t="s">
        <v>3</v>
      </c>
      <c r="E270" s="38" t="s">
        <v>6</v>
      </c>
      <c r="F270" s="38">
        <v>2</v>
      </c>
      <c r="G270" s="41"/>
      <c r="H270" s="38">
        <f t="shared" si="5"/>
        <v>0</v>
      </c>
      <c r="I270" s="38">
        <f>IF(D270="Binaire",1,3)*F270</f>
        <v>2</v>
      </c>
      <c r="J270" s="47"/>
      <c r="K270" s="47"/>
      <c r="L270" s="49"/>
      <c r="M270" s="50"/>
      <c r="N270" s="47"/>
      <c r="O270" s="50"/>
      <c r="P270" s="54"/>
      <c r="Q270" s="32"/>
    </row>
    <row r="271" spans="1:17" ht="12" x14ac:dyDescent="0.15">
      <c r="A271" s="47"/>
      <c r="B271" s="48"/>
      <c r="C271" s="26" t="s">
        <v>354</v>
      </c>
      <c r="D271" s="38" t="s">
        <v>3</v>
      </c>
      <c r="E271" s="38" t="s">
        <v>6</v>
      </c>
      <c r="F271" s="38">
        <v>2</v>
      </c>
      <c r="G271" s="41"/>
      <c r="H271" s="38">
        <f t="shared" si="5"/>
        <v>0</v>
      </c>
      <c r="I271" s="38">
        <f>IF(D271="Binaire",1,3)*F271</f>
        <v>2</v>
      </c>
      <c r="J271" s="47"/>
      <c r="K271" s="47"/>
      <c r="L271" s="49"/>
      <c r="M271" s="50"/>
      <c r="N271" s="47"/>
      <c r="O271" s="50"/>
      <c r="P271" s="54"/>
      <c r="Q271" s="32"/>
    </row>
    <row r="272" spans="1:17" ht="12" x14ac:dyDescent="0.15">
      <c r="A272" s="47"/>
      <c r="B272" s="48"/>
      <c r="C272" s="26" t="s">
        <v>115</v>
      </c>
      <c r="D272" s="38" t="s">
        <v>3</v>
      </c>
      <c r="E272" s="38" t="s">
        <v>5</v>
      </c>
      <c r="F272" s="38">
        <v>2</v>
      </c>
      <c r="G272" s="41"/>
      <c r="H272" s="38">
        <f t="shared" si="5"/>
        <v>0</v>
      </c>
      <c r="I272" s="38">
        <f>IF(D272="Binaire",1,3)*F272</f>
        <v>2</v>
      </c>
      <c r="J272" s="47"/>
      <c r="K272" s="47"/>
      <c r="L272" s="49"/>
      <c r="M272" s="50"/>
      <c r="N272" s="47"/>
      <c r="O272" s="50"/>
      <c r="P272" s="54"/>
      <c r="Q272" s="32"/>
    </row>
    <row r="273" spans="1:17" ht="12" x14ac:dyDescent="0.15">
      <c r="A273" s="47"/>
      <c r="B273" s="48"/>
      <c r="C273" s="26" t="s">
        <v>451</v>
      </c>
      <c r="D273" s="38" t="s">
        <v>3</v>
      </c>
      <c r="E273" s="38" t="s">
        <v>5</v>
      </c>
      <c r="F273" s="38">
        <v>2</v>
      </c>
      <c r="G273" s="41"/>
      <c r="H273" s="38">
        <f>F273*G273</f>
        <v>0</v>
      </c>
      <c r="I273" s="38">
        <f>IF(D273="Binaire",1,3)*F273</f>
        <v>2</v>
      </c>
      <c r="J273" s="47"/>
      <c r="K273" s="47"/>
      <c r="L273" s="49"/>
      <c r="M273" s="50"/>
      <c r="N273" s="47"/>
      <c r="O273" s="50"/>
      <c r="P273" s="54"/>
      <c r="Q273" s="32"/>
    </row>
    <row r="274" spans="1:17" ht="12" x14ac:dyDescent="0.15">
      <c r="A274" s="47"/>
      <c r="B274" s="48"/>
      <c r="C274" s="26" t="s">
        <v>452</v>
      </c>
      <c r="D274" s="38" t="s">
        <v>4</v>
      </c>
      <c r="E274" s="38" t="s">
        <v>5</v>
      </c>
      <c r="F274" s="38">
        <v>1</v>
      </c>
      <c r="G274" s="41"/>
      <c r="H274" s="38">
        <f t="shared" si="5"/>
        <v>0</v>
      </c>
      <c r="I274" s="38">
        <f>IF(D274="Binaire",1,3)*F274</f>
        <v>3</v>
      </c>
      <c r="J274" s="47"/>
      <c r="K274" s="47"/>
      <c r="L274" s="49"/>
      <c r="M274" s="50"/>
      <c r="N274" s="47"/>
      <c r="O274" s="50"/>
      <c r="P274" s="54"/>
      <c r="Q274" s="32"/>
    </row>
    <row r="275" spans="1:17" ht="12" x14ac:dyDescent="0.15">
      <c r="A275" s="47"/>
      <c r="B275" s="48"/>
      <c r="C275" s="26" t="s">
        <v>453</v>
      </c>
      <c r="D275" s="38" t="s">
        <v>4</v>
      </c>
      <c r="E275" s="38" t="s">
        <v>5</v>
      </c>
      <c r="F275" s="38">
        <v>1</v>
      </c>
      <c r="G275" s="41"/>
      <c r="H275" s="38">
        <f t="shared" si="5"/>
        <v>0</v>
      </c>
      <c r="I275" s="38">
        <f>IF(D275="Binaire",1,3)*F275</f>
        <v>3</v>
      </c>
      <c r="J275" s="47"/>
      <c r="K275" s="47"/>
      <c r="L275" s="49"/>
      <c r="M275" s="50"/>
      <c r="N275" s="47"/>
      <c r="O275" s="50"/>
      <c r="P275" s="54"/>
      <c r="Q275" s="32"/>
    </row>
    <row r="276" spans="1:17" ht="12" x14ac:dyDescent="0.15">
      <c r="A276" s="47"/>
      <c r="B276" s="48" t="s">
        <v>333</v>
      </c>
      <c r="C276" s="26" t="s">
        <v>125</v>
      </c>
      <c r="D276" s="38" t="s">
        <v>3</v>
      </c>
      <c r="E276" s="38" t="s">
        <v>5</v>
      </c>
      <c r="F276" s="38">
        <v>2</v>
      </c>
      <c r="G276" s="41"/>
      <c r="H276" s="38">
        <f t="shared" si="5"/>
        <v>0</v>
      </c>
      <c r="I276" s="38">
        <f>IF(D276="Binaire",1,3)*F276</f>
        <v>2</v>
      </c>
      <c r="J276" s="47">
        <f>SUM(H276:H281)</f>
        <v>0</v>
      </c>
      <c r="K276" s="47">
        <f>SUM(I276:I281)</f>
        <v>14</v>
      </c>
      <c r="L276" s="49">
        <f>+J276/K276</f>
        <v>0</v>
      </c>
      <c r="M276" s="50">
        <v>0.05</v>
      </c>
      <c r="N276" s="47"/>
      <c r="O276" s="50"/>
      <c r="P276" s="54"/>
      <c r="Q276" s="32"/>
    </row>
    <row r="277" spans="1:17" ht="12" x14ac:dyDescent="0.15">
      <c r="A277" s="47"/>
      <c r="B277" s="48"/>
      <c r="C277" s="26" t="s">
        <v>106</v>
      </c>
      <c r="D277" s="38" t="s">
        <v>3</v>
      </c>
      <c r="E277" s="38" t="s">
        <v>6</v>
      </c>
      <c r="F277" s="38">
        <v>2</v>
      </c>
      <c r="G277" s="41"/>
      <c r="H277" s="38">
        <f t="shared" si="5"/>
        <v>0</v>
      </c>
      <c r="I277" s="38">
        <f>IF(D277="Binaire",1,3)*F277</f>
        <v>2</v>
      </c>
      <c r="J277" s="47"/>
      <c r="K277" s="47"/>
      <c r="L277" s="49"/>
      <c r="M277" s="50"/>
      <c r="N277" s="47"/>
      <c r="O277" s="50"/>
      <c r="P277" s="54"/>
      <c r="Q277" s="32"/>
    </row>
    <row r="278" spans="1:17" ht="12" x14ac:dyDescent="0.15">
      <c r="A278" s="47"/>
      <c r="B278" s="48"/>
      <c r="C278" s="26" t="s">
        <v>334</v>
      </c>
      <c r="D278" s="38" t="s">
        <v>3</v>
      </c>
      <c r="E278" s="38" t="s">
        <v>5</v>
      </c>
      <c r="F278" s="38">
        <v>2</v>
      </c>
      <c r="G278" s="41"/>
      <c r="H278" s="38">
        <f t="shared" si="5"/>
        <v>0</v>
      </c>
      <c r="I278" s="38">
        <f>IF(D278="Binaire",1,3)*F278</f>
        <v>2</v>
      </c>
      <c r="J278" s="47"/>
      <c r="K278" s="47"/>
      <c r="L278" s="49"/>
      <c r="M278" s="50"/>
      <c r="N278" s="47"/>
      <c r="O278" s="50"/>
      <c r="P278" s="54"/>
      <c r="Q278" s="32"/>
    </row>
    <row r="279" spans="1:17" ht="12" x14ac:dyDescent="0.15">
      <c r="A279" s="47"/>
      <c r="B279" s="48"/>
      <c r="C279" s="26" t="s">
        <v>263</v>
      </c>
      <c r="D279" s="38" t="s">
        <v>4</v>
      </c>
      <c r="E279" s="38" t="s">
        <v>5</v>
      </c>
      <c r="F279" s="38">
        <v>1</v>
      </c>
      <c r="G279" s="41"/>
      <c r="H279" s="38">
        <f t="shared" si="5"/>
        <v>0</v>
      </c>
      <c r="I279" s="38">
        <f>IF(D279="Binaire",1,3)*F279</f>
        <v>3</v>
      </c>
      <c r="J279" s="47"/>
      <c r="K279" s="47"/>
      <c r="L279" s="49"/>
      <c r="M279" s="50"/>
      <c r="N279" s="47"/>
      <c r="O279" s="50"/>
      <c r="P279" s="54"/>
      <c r="Q279" s="32"/>
    </row>
    <row r="280" spans="1:17" ht="12" x14ac:dyDescent="0.15">
      <c r="A280" s="47"/>
      <c r="B280" s="48"/>
      <c r="C280" s="26" t="s">
        <v>264</v>
      </c>
      <c r="D280" s="38" t="s">
        <v>4</v>
      </c>
      <c r="E280" s="38" t="s">
        <v>5</v>
      </c>
      <c r="F280" s="38">
        <v>1</v>
      </c>
      <c r="G280" s="41"/>
      <c r="H280" s="38">
        <f t="shared" si="5"/>
        <v>0</v>
      </c>
      <c r="I280" s="38">
        <f>IF(D280="Binaire",1,3)*F280</f>
        <v>3</v>
      </c>
      <c r="J280" s="47"/>
      <c r="K280" s="47"/>
      <c r="L280" s="49"/>
      <c r="M280" s="50"/>
      <c r="N280" s="47"/>
      <c r="O280" s="50"/>
      <c r="P280" s="54"/>
      <c r="Q280" s="32"/>
    </row>
    <row r="281" spans="1:17" ht="12" x14ac:dyDescent="0.15">
      <c r="A281" s="47"/>
      <c r="B281" s="48"/>
      <c r="C281" s="26" t="s">
        <v>119</v>
      </c>
      <c r="D281" s="38" t="s">
        <v>3</v>
      </c>
      <c r="E281" s="38" t="s">
        <v>5</v>
      </c>
      <c r="F281" s="38">
        <v>2</v>
      </c>
      <c r="G281" s="41"/>
      <c r="H281" s="38">
        <f t="shared" si="5"/>
        <v>0</v>
      </c>
      <c r="I281" s="38">
        <f>IF(D281="Binaire",1,3)*F281</f>
        <v>2</v>
      </c>
      <c r="J281" s="47"/>
      <c r="K281" s="47"/>
      <c r="L281" s="49"/>
      <c r="M281" s="50"/>
      <c r="N281" s="47"/>
      <c r="O281" s="50"/>
      <c r="P281" s="54"/>
      <c r="Q281" s="32"/>
    </row>
    <row r="282" spans="1:17" ht="24" x14ac:dyDescent="0.15">
      <c r="A282" s="47"/>
      <c r="B282" s="48" t="s">
        <v>126</v>
      </c>
      <c r="C282" s="26" t="s">
        <v>120</v>
      </c>
      <c r="D282" s="38" t="s">
        <v>3</v>
      </c>
      <c r="E282" s="38" t="s">
        <v>6</v>
      </c>
      <c r="F282" s="38">
        <v>2</v>
      </c>
      <c r="G282" s="41"/>
      <c r="H282" s="38">
        <f t="shared" si="5"/>
        <v>0</v>
      </c>
      <c r="I282" s="38">
        <f>IF(D282="Binaire",1,3)*F282</f>
        <v>2</v>
      </c>
      <c r="J282" s="47">
        <f>SUM(H282:H289)</f>
        <v>0</v>
      </c>
      <c r="K282" s="47">
        <f>SUM(I282:I289)</f>
        <v>18</v>
      </c>
      <c r="L282" s="49">
        <f>+J282/K282</f>
        <v>0</v>
      </c>
      <c r="M282" s="50">
        <v>7.4999999999999997E-2</v>
      </c>
      <c r="N282" s="47"/>
      <c r="O282" s="50"/>
      <c r="P282" s="54"/>
      <c r="Q282" s="32"/>
    </row>
    <row r="283" spans="1:17" ht="12" x14ac:dyDescent="0.15">
      <c r="A283" s="47"/>
      <c r="B283" s="48"/>
      <c r="C283" s="26" t="s">
        <v>335</v>
      </c>
      <c r="D283" s="38" t="s">
        <v>3</v>
      </c>
      <c r="E283" s="38" t="s">
        <v>6</v>
      </c>
      <c r="F283" s="38">
        <v>2</v>
      </c>
      <c r="G283" s="41"/>
      <c r="H283" s="38">
        <f t="shared" si="5"/>
        <v>0</v>
      </c>
      <c r="I283" s="38">
        <f>IF(D283="Binaire",1,3)*F283</f>
        <v>2</v>
      </c>
      <c r="J283" s="47"/>
      <c r="K283" s="47"/>
      <c r="L283" s="49"/>
      <c r="M283" s="50"/>
      <c r="N283" s="47"/>
      <c r="O283" s="50"/>
      <c r="P283" s="54"/>
      <c r="Q283" s="32"/>
    </row>
    <row r="284" spans="1:17" ht="12" x14ac:dyDescent="0.15">
      <c r="A284" s="47"/>
      <c r="B284" s="48"/>
      <c r="C284" s="26" t="s">
        <v>336</v>
      </c>
      <c r="D284" s="38" t="s">
        <v>3</v>
      </c>
      <c r="E284" s="38" t="s">
        <v>6</v>
      </c>
      <c r="F284" s="38">
        <v>2</v>
      </c>
      <c r="G284" s="41"/>
      <c r="H284" s="38">
        <f t="shared" si="5"/>
        <v>0</v>
      </c>
      <c r="I284" s="38">
        <f>IF(D284="Binaire",1,3)*F284</f>
        <v>2</v>
      </c>
      <c r="J284" s="47"/>
      <c r="K284" s="47"/>
      <c r="L284" s="49"/>
      <c r="M284" s="50"/>
      <c r="N284" s="47"/>
      <c r="O284" s="50"/>
      <c r="P284" s="54"/>
      <c r="Q284" s="32"/>
    </row>
    <row r="285" spans="1:17" ht="12" x14ac:dyDescent="0.15">
      <c r="A285" s="47"/>
      <c r="B285" s="48"/>
      <c r="C285" s="26" t="s">
        <v>121</v>
      </c>
      <c r="D285" s="38" t="s">
        <v>3</v>
      </c>
      <c r="E285" s="38" t="s">
        <v>5</v>
      </c>
      <c r="F285" s="38">
        <v>2</v>
      </c>
      <c r="G285" s="41"/>
      <c r="H285" s="38">
        <f t="shared" si="5"/>
        <v>0</v>
      </c>
      <c r="I285" s="38">
        <f>IF(D285="Binaire",1,3)*F285</f>
        <v>2</v>
      </c>
      <c r="J285" s="47"/>
      <c r="K285" s="47"/>
      <c r="L285" s="49"/>
      <c r="M285" s="50"/>
      <c r="N285" s="47"/>
      <c r="O285" s="50"/>
      <c r="P285" s="54"/>
      <c r="Q285" s="32"/>
    </row>
    <row r="286" spans="1:17" ht="12" x14ac:dyDescent="0.15">
      <c r="A286" s="47"/>
      <c r="B286" s="48"/>
      <c r="C286" s="26" t="s">
        <v>123</v>
      </c>
      <c r="D286" s="38" t="s">
        <v>3</v>
      </c>
      <c r="E286" s="38" t="s">
        <v>5</v>
      </c>
      <c r="F286" s="38">
        <v>2</v>
      </c>
      <c r="G286" s="41"/>
      <c r="H286" s="38">
        <f t="shared" si="5"/>
        <v>0</v>
      </c>
      <c r="I286" s="38">
        <f>IF(D286="Binaire",1,3)*F286</f>
        <v>2</v>
      </c>
      <c r="J286" s="47"/>
      <c r="K286" s="47"/>
      <c r="L286" s="49"/>
      <c r="M286" s="50"/>
      <c r="N286" s="47"/>
      <c r="O286" s="50"/>
      <c r="P286" s="54"/>
      <c r="Q286" s="32"/>
    </row>
    <row r="287" spans="1:17" ht="12" x14ac:dyDescent="0.15">
      <c r="A287" s="47"/>
      <c r="B287" s="48"/>
      <c r="C287" s="26" t="s">
        <v>122</v>
      </c>
      <c r="D287" s="38" t="s">
        <v>3</v>
      </c>
      <c r="E287" s="38" t="s">
        <v>6</v>
      </c>
      <c r="F287" s="38">
        <v>2</v>
      </c>
      <c r="G287" s="41"/>
      <c r="H287" s="38">
        <f t="shared" si="5"/>
        <v>0</v>
      </c>
      <c r="I287" s="38">
        <f>IF(D287="Binaire",1,3)*F287</f>
        <v>2</v>
      </c>
      <c r="J287" s="47"/>
      <c r="K287" s="47"/>
      <c r="L287" s="49"/>
      <c r="M287" s="50"/>
      <c r="N287" s="47"/>
      <c r="O287" s="50"/>
      <c r="P287" s="54"/>
      <c r="Q287" s="32"/>
    </row>
    <row r="288" spans="1:17" ht="12" x14ac:dyDescent="0.15">
      <c r="A288" s="47"/>
      <c r="B288" s="48"/>
      <c r="C288" s="26" t="s">
        <v>265</v>
      </c>
      <c r="D288" s="38" t="s">
        <v>4</v>
      </c>
      <c r="E288" s="38" t="s">
        <v>5</v>
      </c>
      <c r="F288" s="38">
        <v>1</v>
      </c>
      <c r="G288" s="41"/>
      <c r="H288" s="38">
        <f t="shared" si="5"/>
        <v>0</v>
      </c>
      <c r="I288" s="38">
        <f>IF(D288="Binaire",1,3)*F288</f>
        <v>3</v>
      </c>
      <c r="J288" s="47"/>
      <c r="K288" s="47"/>
      <c r="L288" s="49"/>
      <c r="M288" s="50"/>
      <c r="N288" s="47"/>
      <c r="O288" s="50"/>
      <c r="P288" s="54"/>
      <c r="Q288" s="32"/>
    </row>
    <row r="289" spans="1:17" ht="12" x14ac:dyDescent="0.15">
      <c r="A289" s="47"/>
      <c r="B289" s="48"/>
      <c r="C289" s="26" t="s">
        <v>266</v>
      </c>
      <c r="D289" s="38" t="s">
        <v>4</v>
      </c>
      <c r="E289" s="38" t="s">
        <v>5</v>
      </c>
      <c r="F289" s="38">
        <v>1</v>
      </c>
      <c r="G289" s="41"/>
      <c r="H289" s="38">
        <f t="shared" si="5"/>
        <v>0</v>
      </c>
      <c r="I289" s="38">
        <f>IF(D289="Binaire",1,3)*F289</f>
        <v>3</v>
      </c>
      <c r="J289" s="47"/>
      <c r="K289" s="47"/>
      <c r="L289" s="49"/>
      <c r="M289" s="50"/>
      <c r="N289" s="47"/>
      <c r="O289" s="50"/>
      <c r="P289" s="54"/>
      <c r="Q289" s="32"/>
    </row>
    <row r="290" spans="1:17" ht="12" x14ac:dyDescent="0.15">
      <c r="A290" s="47"/>
      <c r="B290" s="48" t="s">
        <v>124</v>
      </c>
      <c r="C290" s="26" t="s">
        <v>337</v>
      </c>
      <c r="D290" s="38" t="s">
        <v>3</v>
      </c>
      <c r="E290" s="38" t="s">
        <v>6</v>
      </c>
      <c r="F290" s="38">
        <v>2</v>
      </c>
      <c r="G290" s="41"/>
      <c r="H290" s="38">
        <f t="shared" si="5"/>
        <v>0</v>
      </c>
      <c r="I290" s="38">
        <f>IF(D290="Binaire",1,3)*F290</f>
        <v>2</v>
      </c>
      <c r="J290" s="47">
        <f>SUM(H290:H298)</f>
        <v>0</v>
      </c>
      <c r="K290" s="47">
        <f>SUM(I290:I298)</f>
        <v>20</v>
      </c>
      <c r="L290" s="49">
        <f>+J290/K290</f>
        <v>0</v>
      </c>
      <c r="M290" s="50">
        <v>0.1</v>
      </c>
      <c r="N290" s="47"/>
      <c r="O290" s="50"/>
      <c r="P290" s="54"/>
      <c r="Q290" s="32"/>
    </row>
    <row r="291" spans="1:17" ht="12" x14ac:dyDescent="0.15">
      <c r="A291" s="47"/>
      <c r="B291" s="48"/>
      <c r="C291" s="26" t="s">
        <v>338</v>
      </c>
      <c r="D291" s="38" t="s">
        <v>3</v>
      </c>
      <c r="E291" s="38" t="s">
        <v>6</v>
      </c>
      <c r="F291" s="38">
        <v>2</v>
      </c>
      <c r="G291" s="41"/>
      <c r="H291" s="38">
        <f t="shared" si="5"/>
        <v>0</v>
      </c>
      <c r="I291" s="38">
        <f>IF(D291="Binaire",1,3)*F291</f>
        <v>2</v>
      </c>
      <c r="J291" s="47"/>
      <c r="K291" s="47"/>
      <c r="L291" s="49"/>
      <c r="M291" s="50"/>
      <c r="N291" s="47"/>
      <c r="O291" s="50"/>
      <c r="P291" s="54"/>
      <c r="Q291" s="32"/>
    </row>
    <row r="292" spans="1:17" ht="12" x14ac:dyDescent="0.15">
      <c r="A292" s="47"/>
      <c r="B292" s="48"/>
      <c r="C292" s="26" t="s">
        <v>339</v>
      </c>
      <c r="D292" s="38" t="s">
        <v>3</v>
      </c>
      <c r="E292" s="38" t="s">
        <v>6</v>
      </c>
      <c r="F292" s="38">
        <v>2</v>
      </c>
      <c r="G292" s="41"/>
      <c r="H292" s="38">
        <f t="shared" si="5"/>
        <v>0</v>
      </c>
      <c r="I292" s="38">
        <f>IF(D292="Binaire",1,3)*F292</f>
        <v>2</v>
      </c>
      <c r="J292" s="47"/>
      <c r="K292" s="47"/>
      <c r="L292" s="49"/>
      <c r="M292" s="50"/>
      <c r="N292" s="47"/>
      <c r="O292" s="50"/>
      <c r="P292" s="54"/>
      <c r="Q292" s="32"/>
    </row>
    <row r="293" spans="1:17" ht="12" x14ac:dyDescent="0.15">
      <c r="A293" s="47"/>
      <c r="B293" s="48"/>
      <c r="C293" s="26" t="s">
        <v>340</v>
      </c>
      <c r="D293" s="38" t="s">
        <v>3</v>
      </c>
      <c r="E293" s="38" t="s">
        <v>6</v>
      </c>
      <c r="F293" s="38">
        <v>2</v>
      </c>
      <c r="G293" s="41"/>
      <c r="H293" s="38">
        <f t="shared" si="5"/>
        <v>0</v>
      </c>
      <c r="I293" s="38">
        <f>IF(D293="Binaire",1,3)*F293</f>
        <v>2</v>
      </c>
      <c r="J293" s="47"/>
      <c r="K293" s="47"/>
      <c r="L293" s="49"/>
      <c r="M293" s="50"/>
      <c r="N293" s="47"/>
      <c r="O293" s="50"/>
      <c r="P293" s="54"/>
      <c r="Q293" s="32"/>
    </row>
    <row r="294" spans="1:17" ht="12" x14ac:dyDescent="0.15">
      <c r="A294" s="47"/>
      <c r="B294" s="48"/>
      <c r="C294" s="26" t="s">
        <v>355</v>
      </c>
      <c r="D294" s="38" t="s">
        <v>3</v>
      </c>
      <c r="E294" s="38" t="s">
        <v>6</v>
      </c>
      <c r="F294" s="38">
        <v>2</v>
      </c>
      <c r="G294" s="41"/>
      <c r="H294" s="38">
        <f t="shared" si="5"/>
        <v>0</v>
      </c>
      <c r="I294" s="38">
        <f>IF(D294="Binaire",1,3)*F294</f>
        <v>2</v>
      </c>
      <c r="J294" s="47"/>
      <c r="K294" s="47"/>
      <c r="L294" s="49"/>
      <c r="M294" s="50"/>
      <c r="N294" s="47"/>
      <c r="O294" s="50"/>
      <c r="P294" s="54"/>
      <c r="Q294" s="32"/>
    </row>
    <row r="295" spans="1:17" ht="12" x14ac:dyDescent="0.15">
      <c r="A295" s="47"/>
      <c r="B295" s="48"/>
      <c r="C295" s="26" t="s">
        <v>117</v>
      </c>
      <c r="D295" s="38" t="s">
        <v>3</v>
      </c>
      <c r="E295" s="38" t="s">
        <v>6</v>
      </c>
      <c r="F295" s="38">
        <v>2</v>
      </c>
      <c r="G295" s="41"/>
      <c r="H295" s="38">
        <f t="shared" si="5"/>
        <v>0</v>
      </c>
      <c r="I295" s="38">
        <f>IF(D295="Binaire",1,3)*F295</f>
        <v>2</v>
      </c>
      <c r="J295" s="47"/>
      <c r="K295" s="47"/>
      <c r="L295" s="49"/>
      <c r="M295" s="50"/>
      <c r="N295" s="47"/>
      <c r="O295" s="50"/>
      <c r="P295" s="54"/>
      <c r="Q295" s="32"/>
    </row>
    <row r="296" spans="1:17" ht="12" x14ac:dyDescent="0.15">
      <c r="A296" s="47"/>
      <c r="B296" s="48"/>
      <c r="C296" s="26" t="s">
        <v>133</v>
      </c>
      <c r="D296" s="38" t="s">
        <v>3</v>
      </c>
      <c r="E296" s="38" t="s">
        <v>6</v>
      </c>
      <c r="F296" s="38">
        <v>2</v>
      </c>
      <c r="G296" s="41"/>
      <c r="H296" s="38">
        <f t="shared" si="5"/>
        <v>0</v>
      </c>
      <c r="I296" s="38">
        <f>IF(D296="Binaire",1,3)*F296</f>
        <v>2</v>
      </c>
      <c r="J296" s="47"/>
      <c r="K296" s="47"/>
      <c r="L296" s="49"/>
      <c r="M296" s="50"/>
      <c r="N296" s="47"/>
      <c r="O296" s="50"/>
      <c r="P296" s="54"/>
      <c r="Q296" s="32"/>
    </row>
    <row r="297" spans="1:17" ht="12" x14ac:dyDescent="0.15">
      <c r="A297" s="47"/>
      <c r="B297" s="48"/>
      <c r="C297" s="26" t="s">
        <v>267</v>
      </c>
      <c r="D297" s="38" t="s">
        <v>4</v>
      </c>
      <c r="E297" s="38" t="s">
        <v>5</v>
      </c>
      <c r="F297" s="38">
        <v>1</v>
      </c>
      <c r="G297" s="41"/>
      <c r="H297" s="38">
        <f t="shared" si="5"/>
        <v>0</v>
      </c>
      <c r="I297" s="38">
        <f>IF(D297="Binaire",1,3)*F297</f>
        <v>3</v>
      </c>
      <c r="J297" s="47"/>
      <c r="K297" s="47"/>
      <c r="L297" s="49"/>
      <c r="M297" s="50"/>
      <c r="N297" s="47"/>
      <c r="O297" s="50"/>
      <c r="P297" s="54"/>
      <c r="Q297" s="32"/>
    </row>
    <row r="298" spans="1:17" ht="12" x14ac:dyDescent="0.15">
      <c r="A298" s="47"/>
      <c r="B298" s="48"/>
      <c r="C298" s="26" t="s">
        <v>268</v>
      </c>
      <c r="D298" s="38" t="s">
        <v>4</v>
      </c>
      <c r="E298" s="38" t="s">
        <v>5</v>
      </c>
      <c r="F298" s="38">
        <v>1</v>
      </c>
      <c r="G298" s="41"/>
      <c r="H298" s="38">
        <f t="shared" si="5"/>
        <v>0</v>
      </c>
      <c r="I298" s="38">
        <f>IF(D298="Binaire",1,3)*F298</f>
        <v>3</v>
      </c>
      <c r="J298" s="47"/>
      <c r="K298" s="47"/>
      <c r="L298" s="49"/>
      <c r="M298" s="50"/>
      <c r="N298" s="47"/>
      <c r="O298" s="50"/>
      <c r="P298" s="54"/>
      <c r="Q298" s="32"/>
    </row>
    <row r="299" spans="1:17" ht="12" x14ac:dyDescent="0.15">
      <c r="A299" s="47"/>
      <c r="B299" s="48" t="s">
        <v>134</v>
      </c>
      <c r="C299" s="26" t="s">
        <v>138</v>
      </c>
      <c r="D299" s="38" t="s">
        <v>3</v>
      </c>
      <c r="E299" s="38" t="s">
        <v>5</v>
      </c>
      <c r="F299" s="38">
        <v>2</v>
      </c>
      <c r="G299" s="41"/>
      <c r="H299" s="38">
        <f t="shared" si="5"/>
        <v>0</v>
      </c>
      <c r="I299" s="38">
        <f>IF(D299="Binaire",1,3)*F299</f>
        <v>2</v>
      </c>
      <c r="J299" s="47">
        <f>SUM(H299:H302)</f>
        <v>0</v>
      </c>
      <c r="K299" s="47">
        <f>SUM(I299:I302)</f>
        <v>8</v>
      </c>
      <c r="L299" s="49">
        <f>+J299/K299</f>
        <v>0</v>
      </c>
      <c r="M299" s="50">
        <v>0.1</v>
      </c>
      <c r="N299" s="47"/>
      <c r="O299" s="50"/>
      <c r="P299" s="54"/>
      <c r="Q299" s="32"/>
    </row>
    <row r="300" spans="1:17" ht="12" x14ac:dyDescent="0.15">
      <c r="A300" s="47"/>
      <c r="B300" s="48"/>
      <c r="C300" s="26" t="s">
        <v>135</v>
      </c>
      <c r="D300" s="38" t="s">
        <v>3</v>
      </c>
      <c r="E300" s="38" t="s">
        <v>6</v>
      </c>
      <c r="F300" s="38">
        <v>2</v>
      </c>
      <c r="G300" s="41"/>
      <c r="H300" s="38">
        <f t="shared" si="5"/>
        <v>0</v>
      </c>
      <c r="I300" s="38">
        <f>IF(D300="Binaire",1,3)*F300</f>
        <v>2</v>
      </c>
      <c r="J300" s="47"/>
      <c r="K300" s="47"/>
      <c r="L300" s="49"/>
      <c r="M300" s="50"/>
      <c r="N300" s="47"/>
      <c r="O300" s="50"/>
      <c r="P300" s="54"/>
      <c r="Q300" s="32"/>
    </row>
    <row r="301" spans="1:17" ht="12" x14ac:dyDescent="0.15">
      <c r="A301" s="47"/>
      <c r="B301" s="48"/>
      <c r="C301" s="26" t="s">
        <v>136</v>
      </c>
      <c r="D301" s="38" t="s">
        <v>3</v>
      </c>
      <c r="E301" s="38" t="s">
        <v>6</v>
      </c>
      <c r="F301" s="38">
        <v>2</v>
      </c>
      <c r="G301" s="41"/>
      <c r="H301" s="38">
        <f t="shared" si="5"/>
        <v>0</v>
      </c>
      <c r="I301" s="38">
        <f>IF(D301="Binaire",1,3)*F301</f>
        <v>2</v>
      </c>
      <c r="J301" s="47"/>
      <c r="K301" s="47"/>
      <c r="L301" s="49"/>
      <c r="M301" s="50"/>
      <c r="N301" s="47"/>
      <c r="O301" s="50"/>
      <c r="P301" s="54"/>
      <c r="Q301" s="32"/>
    </row>
    <row r="302" spans="1:17" ht="12" x14ac:dyDescent="0.15">
      <c r="A302" s="47"/>
      <c r="B302" s="48"/>
      <c r="C302" s="26" t="s">
        <v>137</v>
      </c>
      <c r="D302" s="38" t="s">
        <v>3</v>
      </c>
      <c r="E302" s="38" t="s">
        <v>5</v>
      </c>
      <c r="F302" s="38">
        <v>2</v>
      </c>
      <c r="G302" s="41"/>
      <c r="H302" s="38">
        <f t="shared" si="5"/>
        <v>0</v>
      </c>
      <c r="I302" s="38">
        <f>IF(D302="Binaire",1,3)*F302</f>
        <v>2</v>
      </c>
      <c r="J302" s="47"/>
      <c r="K302" s="47"/>
      <c r="L302" s="49"/>
      <c r="M302" s="50"/>
      <c r="N302" s="47"/>
      <c r="O302" s="50"/>
      <c r="P302" s="54"/>
      <c r="Q302" s="32"/>
    </row>
    <row r="303" spans="1:17" ht="12" x14ac:dyDescent="0.15">
      <c r="A303" s="47" t="s">
        <v>127</v>
      </c>
      <c r="B303" s="48" t="s">
        <v>87</v>
      </c>
      <c r="C303" s="26" t="s">
        <v>128</v>
      </c>
      <c r="D303" s="38" t="s">
        <v>3</v>
      </c>
      <c r="E303" s="38" t="s">
        <v>5</v>
      </c>
      <c r="F303" s="38">
        <v>2</v>
      </c>
      <c r="G303" s="41"/>
      <c r="H303" s="38">
        <f t="shared" si="5"/>
        <v>0</v>
      </c>
      <c r="I303" s="38">
        <f>IF(D303="Binaire",1,3)*F303</f>
        <v>2</v>
      </c>
      <c r="J303" s="47">
        <f>SUM(H303:H308)</f>
        <v>0</v>
      </c>
      <c r="K303" s="47">
        <f>SUM(I303:I308)</f>
        <v>13</v>
      </c>
      <c r="L303" s="49">
        <f>+J303/K303</f>
        <v>0</v>
      </c>
      <c r="M303" s="50">
        <v>0.1</v>
      </c>
      <c r="N303" s="51" t="e">
        <f>L303*M303+L309*M309+L315*M315+#REF!*#REF!+L328*M328+L335*M335+L341*M341+L347*M347</f>
        <v>#REF!</v>
      </c>
      <c r="O303" s="50">
        <v>0.1</v>
      </c>
      <c r="P303" s="54"/>
      <c r="Q303" s="32"/>
    </row>
    <row r="304" spans="1:17" ht="12" x14ac:dyDescent="0.15">
      <c r="A304" s="47"/>
      <c r="B304" s="48"/>
      <c r="C304" s="26" t="s">
        <v>372</v>
      </c>
      <c r="D304" s="38" t="s">
        <v>4</v>
      </c>
      <c r="E304" s="38" t="s">
        <v>5</v>
      </c>
      <c r="F304" s="38">
        <v>1</v>
      </c>
      <c r="G304" s="41"/>
      <c r="H304" s="38">
        <f t="shared" si="5"/>
        <v>0</v>
      </c>
      <c r="I304" s="38">
        <f>IF(D304="Binaire",1,3)*F304</f>
        <v>3</v>
      </c>
      <c r="J304" s="47"/>
      <c r="K304" s="47"/>
      <c r="L304" s="49"/>
      <c r="M304" s="50"/>
      <c r="N304" s="47"/>
      <c r="O304" s="50"/>
      <c r="P304" s="54"/>
      <c r="Q304" s="32"/>
    </row>
    <row r="305" spans="1:17" ht="12" x14ac:dyDescent="0.15">
      <c r="A305" s="47"/>
      <c r="B305" s="48"/>
      <c r="C305" s="26" t="s">
        <v>373</v>
      </c>
      <c r="D305" s="38" t="s">
        <v>4</v>
      </c>
      <c r="E305" s="38" t="s">
        <v>5</v>
      </c>
      <c r="F305" s="38">
        <v>1</v>
      </c>
      <c r="G305" s="41"/>
      <c r="H305" s="38">
        <f t="shared" ref="H305:H344" si="6">F305*G305</f>
        <v>0</v>
      </c>
      <c r="I305" s="38">
        <f>IF(D305="Binaire",1,3)*F305</f>
        <v>3</v>
      </c>
      <c r="J305" s="47"/>
      <c r="K305" s="47"/>
      <c r="L305" s="49"/>
      <c r="M305" s="50"/>
      <c r="N305" s="47"/>
      <c r="O305" s="50"/>
      <c r="P305" s="54"/>
      <c r="Q305" s="32"/>
    </row>
    <row r="306" spans="1:17" ht="12" x14ac:dyDescent="0.15">
      <c r="A306" s="47"/>
      <c r="B306" s="48"/>
      <c r="C306" s="26" t="s">
        <v>158</v>
      </c>
      <c r="D306" s="38" t="s">
        <v>3</v>
      </c>
      <c r="E306" s="38" t="s">
        <v>5</v>
      </c>
      <c r="F306" s="38">
        <v>2</v>
      </c>
      <c r="G306" s="41"/>
      <c r="H306" s="38">
        <f t="shared" si="6"/>
        <v>0</v>
      </c>
      <c r="I306" s="38">
        <f>IF(D306="Binaire",1,3)*F306</f>
        <v>2</v>
      </c>
      <c r="J306" s="47"/>
      <c r="K306" s="47"/>
      <c r="L306" s="49"/>
      <c r="M306" s="50"/>
      <c r="N306" s="47"/>
      <c r="O306" s="50"/>
      <c r="P306" s="54"/>
      <c r="Q306" s="32"/>
    </row>
    <row r="307" spans="1:17" ht="12" x14ac:dyDescent="0.15">
      <c r="A307" s="47"/>
      <c r="B307" s="48"/>
      <c r="C307" s="26" t="s">
        <v>356</v>
      </c>
      <c r="D307" s="38" t="s">
        <v>3</v>
      </c>
      <c r="E307" s="38" t="s">
        <v>5</v>
      </c>
      <c r="F307" s="38">
        <v>2</v>
      </c>
      <c r="G307" s="41"/>
      <c r="H307" s="38">
        <f t="shared" si="6"/>
        <v>0</v>
      </c>
      <c r="I307" s="38">
        <f>IF(D307="Binaire",1,3)*F307</f>
        <v>2</v>
      </c>
      <c r="J307" s="47"/>
      <c r="K307" s="47"/>
      <c r="L307" s="49"/>
      <c r="M307" s="50"/>
      <c r="N307" s="47"/>
      <c r="O307" s="50"/>
      <c r="P307" s="54"/>
      <c r="Q307" s="32"/>
    </row>
    <row r="308" spans="1:17" ht="12" x14ac:dyDescent="0.15">
      <c r="A308" s="47"/>
      <c r="B308" s="48"/>
      <c r="C308" s="26" t="s">
        <v>296</v>
      </c>
      <c r="D308" s="38" t="s">
        <v>3</v>
      </c>
      <c r="E308" s="38" t="s">
        <v>6</v>
      </c>
      <c r="F308" s="38">
        <v>1</v>
      </c>
      <c r="G308" s="41"/>
      <c r="H308" s="38">
        <f t="shared" si="6"/>
        <v>0</v>
      </c>
      <c r="I308" s="38">
        <f>IF(D308="Binaire",1,3)*F308</f>
        <v>1</v>
      </c>
      <c r="J308" s="47"/>
      <c r="K308" s="47"/>
      <c r="L308" s="49"/>
      <c r="M308" s="50"/>
      <c r="N308" s="47"/>
      <c r="O308" s="50"/>
      <c r="P308" s="54"/>
      <c r="Q308" s="32"/>
    </row>
    <row r="309" spans="1:17" ht="12" x14ac:dyDescent="0.15">
      <c r="A309" s="47"/>
      <c r="B309" s="48" t="s">
        <v>58</v>
      </c>
      <c r="C309" s="26" t="s">
        <v>129</v>
      </c>
      <c r="D309" s="38" t="s">
        <v>3</v>
      </c>
      <c r="E309" s="38" t="s">
        <v>5</v>
      </c>
      <c r="F309" s="38">
        <v>1</v>
      </c>
      <c r="G309" s="41"/>
      <c r="H309" s="38">
        <f t="shared" si="6"/>
        <v>0</v>
      </c>
      <c r="I309" s="38">
        <f>IF(D309="Binaire",1,3)*F309</f>
        <v>1</v>
      </c>
      <c r="J309" s="47">
        <f>SUM(H309:H314)</f>
        <v>0</v>
      </c>
      <c r="K309" s="47">
        <f>SUM(I309:I314)</f>
        <v>13</v>
      </c>
      <c r="L309" s="49">
        <f>+J309/K309</f>
        <v>0</v>
      </c>
      <c r="M309" s="50">
        <v>0.1</v>
      </c>
      <c r="N309" s="47"/>
      <c r="O309" s="50"/>
      <c r="P309" s="54"/>
      <c r="Q309" s="32"/>
    </row>
    <row r="310" spans="1:17" ht="12" x14ac:dyDescent="0.15">
      <c r="A310" s="47"/>
      <c r="B310" s="48"/>
      <c r="C310" s="26" t="s">
        <v>53</v>
      </c>
      <c r="D310" s="38" t="s">
        <v>3</v>
      </c>
      <c r="E310" s="38" t="s">
        <v>5</v>
      </c>
      <c r="F310" s="38">
        <v>2</v>
      </c>
      <c r="G310" s="41"/>
      <c r="H310" s="38">
        <f t="shared" si="6"/>
        <v>0</v>
      </c>
      <c r="I310" s="38">
        <f>IF(D310="Binaire",1,3)*F310</f>
        <v>2</v>
      </c>
      <c r="J310" s="47"/>
      <c r="K310" s="47"/>
      <c r="L310" s="49"/>
      <c r="M310" s="50"/>
      <c r="N310" s="47"/>
      <c r="O310" s="50"/>
      <c r="P310" s="54"/>
      <c r="Q310" s="32"/>
    </row>
    <row r="311" spans="1:17" ht="12" x14ac:dyDescent="0.15">
      <c r="A311" s="47"/>
      <c r="B311" s="48"/>
      <c r="C311" s="26" t="s">
        <v>130</v>
      </c>
      <c r="D311" s="38" t="s">
        <v>3</v>
      </c>
      <c r="E311" s="38" t="s">
        <v>5</v>
      </c>
      <c r="F311" s="38">
        <v>2</v>
      </c>
      <c r="G311" s="41"/>
      <c r="H311" s="38">
        <f t="shared" si="6"/>
        <v>0</v>
      </c>
      <c r="I311" s="38">
        <f>IF(D311="Binaire",1,3)*F311</f>
        <v>2</v>
      </c>
      <c r="J311" s="47"/>
      <c r="K311" s="47"/>
      <c r="L311" s="49"/>
      <c r="M311" s="50"/>
      <c r="N311" s="47"/>
      <c r="O311" s="50"/>
      <c r="P311" s="54"/>
      <c r="Q311" s="32"/>
    </row>
    <row r="312" spans="1:17" ht="12" x14ac:dyDescent="0.15">
      <c r="A312" s="47"/>
      <c r="B312" s="48"/>
      <c r="C312" s="26" t="s">
        <v>131</v>
      </c>
      <c r="D312" s="38" t="s">
        <v>3</v>
      </c>
      <c r="E312" s="38" t="s">
        <v>5</v>
      </c>
      <c r="F312" s="38">
        <v>2</v>
      </c>
      <c r="G312" s="41"/>
      <c r="H312" s="38">
        <f t="shared" si="6"/>
        <v>0</v>
      </c>
      <c r="I312" s="38">
        <f>IF(D312="Binaire",1,3)*F312</f>
        <v>2</v>
      </c>
      <c r="J312" s="47"/>
      <c r="K312" s="47"/>
      <c r="L312" s="49"/>
      <c r="M312" s="50"/>
      <c r="N312" s="47"/>
      <c r="O312" s="50"/>
      <c r="P312" s="54"/>
      <c r="Q312" s="32"/>
    </row>
    <row r="313" spans="1:17" ht="12" x14ac:dyDescent="0.15">
      <c r="A313" s="47"/>
      <c r="B313" s="48"/>
      <c r="C313" s="26" t="s">
        <v>269</v>
      </c>
      <c r="D313" s="38" t="s">
        <v>4</v>
      </c>
      <c r="E313" s="38" t="s">
        <v>5</v>
      </c>
      <c r="F313" s="38">
        <v>1</v>
      </c>
      <c r="G313" s="41"/>
      <c r="H313" s="38">
        <f t="shared" si="6"/>
        <v>0</v>
      </c>
      <c r="I313" s="38">
        <f>IF(D313="Binaire",1,3)*F313</f>
        <v>3</v>
      </c>
      <c r="J313" s="47"/>
      <c r="K313" s="47"/>
      <c r="L313" s="49"/>
      <c r="M313" s="50"/>
      <c r="N313" s="47"/>
      <c r="O313" s="50"/>
      <c r="P313" s="54"/>
      <c r="Q313" s="32"/>
    </row>
    <row r="314" spans="1:17" ht="12" x14ac:dyDescent="0.15">
      <c r="A314" s="47"/>
      <c r="B314" s="48"/>
      <c r="C314" s="26" t="s">
        <v>270</v>
      </c>
      <c r="D314" s="38" t="s">
        <v>4</v>
      </c>
      <c r="E314" s="38" t="s">
        <v>5</v>
      </c>
      <c r="F314" s="38">
        <v>1</v>
      </c>
      <c r="G314" s="41"/>
      <c r="H314" s="38">
        <f t="shared" si="6"/>
        <v>0</v>
      </c>
      <c r="I314" s="38">
        <f>IF(D314="Binaire",1,3)*F314</f>
        <v>3</v>
      </c>
      <c r="J314" s="47"/>
      <c r="K314" s="47"/>
      <c r="L314" s="49"/>
      <c r="M314" s="50"/>
      <c r="N314" s="47"/>
      <c r="O314" s="50"/>
      <c r="P314" s="54"/>
      <c r="Q314" s="32"/>
    </row>
    <row r="315" spans="1:17" ht="24" x14ac:dyDescent="0.15">
      <c r="A315" s="47"/>
      <c r="B315" s="48" t="s">
        <v>139</v>
      </c>
      <c r="C315" s="26" t="s">
        <v>418</v>
      </c>
      <c r="D315" s="38" t="s">
        <v>3</v>
      </c>
      <c r="E315" s="38" t="s">
        <v>5</v>
      </c>
      <c r="F315" s="38">
        <v>2</v>
      </c>
      <c r="G315" s="41"/>
      <c r="H315" s="38">
        <f t="shared" si="6"/>
        <v>0</v>
      </c>
      <c r="I315" s="38">
        <f>IF(D315="Binaire",1,3)*F315</f>
        <v>2</v>
      </c>
      <c r="J315" s="47">
        <f>SUM(H315:H327)</f>
        <v>0</v>
      </c>
      <c r="K315" s="47">
        <f>SUM(I315:I327)</f>
        <v>25</v>
      </c>
      <c r="L315" s="49">
        <f>+J315/K315</f>
        <v>0</v>
      </c>
      <c r="M315" s="50" t="e">
        <f>IF(AND(G315=1,#REF!=1),20%,IF(AND(G315=1,#REF!=0),30%,0%))</f>
        <v>#REF!</v>
      </c>
      <c r="N315" s="47"/>
      <c r="O315" s="50"/>
      <c r="P315" s="54"/>
      <c r="Q315" s="32"/>
    </row>
    <row r="316" spans="1:17" ht="12" x14ac:dyDescent="0.15">
      <c r="A316" s="47"/>
      <c r="B316" s="48"/>
      <c r="C316" s="26" t="s">
        <v>140</v>
      </c>
      <c r="D316" s="38" t="s">
        <v>3</v>
      </c>
      <c r="E316" s="38" t="s">
        <v>5</v>
      </c>
      <c r="F316" s="38">
        <v>2</v>
      </c>
      <c r="G316" s="41"/>
      <c r="H316" s="38">
        <f t="shared" si="6"/>
        <v>0</v>
      </c>
      <c r="I316" s="38">
        <f>IF(D316="Binaire",1,3)*F316</f>
        <v>2</v>
      </c>
      <c r="J316" s="47"/>
      <c r="K316" s="47"/>
      <c r="L316" s="49"/>
      <c r="M316" s="50"/>
      <c r="N316" s="47"/>
      <c r="O316" s="50"/>
      <c r="P316" s="54"/>
      <c r="Q316" s="32"/>
    </row>
    <row r="317" spans="1:17" ht="12" x14ac:dyDescent="0.15">
      <c r="A317" s="47"/>
      <c r="B317" s="48"/>
      <c r="C317" s="26" t="s">
        <v>304</v>
      </c>
      <c r="D317" s="38" t="s">
        <v>3</v>
      </c>
      <c r="E317" s="38" t="s">
        <v>6</v>
      </c>
      <c r="F317" s="38">
        <v>1</v>
      </c>
      <c r="G317" s="41"/>
      <c r="H317" s="38">
        <f t="shared" si="6"/>
        <v>0</v>
      </c>
      <c r="I317" s="38">
        <f>IF(D317="Binaire",1,3)*F317</f>
        <v>1</v>
      </c>
      <c r="J317" s="47"/>
      <c r="K317" s="47"/>
      <c r="L317" s="49"/>
      <c r="M317" s="50"/>
      <c r="N317" s="47"/>
      <c r="O317" s="50"/>
      <c r="P317" s="54"/>
      <c r="Q317" s="32"/>
    </row>
    <row r="318" spans="1:17" ht="12" x14ac:dyDescent="0.15">
      <c r="A318" s="47"/>
      <c r="B318" s="48"/>
      <c r="C318" s="26" t="s">
        <v>341</v>
      </c>
      <c r="D318" s="38" t="s">
        <v>3</v>
      </c>
      <c r="E318" s="38" t="s">
        <v>5</v>
      </c>
      <c r="F318" s="38">
        <v>2</v>
      </c>
      <c r="G318" s="41"/>
      <c r="H318" s="38">
        <f t="shared" si="6"/>
        <v>0</v>
      </c>
      <c r="I318" s="38">
        <f>IF(D318="Binaire",1,3)*F318</f>
        <v>2</v>
      </c>
      <c r="J318" s="47"/>
      <c r="K318" s="47"/>
      <c r="L318" s="49"/>
      <c r="M318" s="50"/>
      <c r="N318" s="47"/>
      <c r="O318" s="50"/>
      <c r="P318" s="54"/>
      <c r="Q318" s="32"/>
    </row>
    <row r="319" spans="1:17" ht="12" x14ac:dyDescent="0.15">
      <c r="A319" s="47"/>
      <c r="B319" s="48"/>
      <c r="C319" s="26" t="s">
        <v>141</v>
      </c>
      <c r="D319" s="38" t="s">
        <v>3</v>
      </c>
      <c r="E319" s="38" t="s">
        <v>5</v>
      </c>
      <c r="F319" s="38">
        <v>2</v>
      </c>
      <c r="G319" s="41"/>
      <c r="H319" s="38">
        <f t="shared" si="6"/>
        <v>0</v>
      </c>
      <c r="I319" s="38">
        <f>IF(D319="Binaire",1,3)*F319</f>
        <v>2</v>
      </c>
      <c r="J319" s="47"/>
      <c r="K319" s="47"/>
      <c r="L319" s="49"/>
      <c r="M319" s="50"/>
      <c r="N319" s="47"/>
      <c r="O319" s="50"/>
      <c r="P319" s="54"/>
      <c r="Q319" s="32"/>
    </row>
    <row r="320" spans="1:17" ht="12" x14ac:dyDescent="0.15">
      <c r="A320" s="47"/>
      <c r="B320" s="48"/>
      <c r="C320" s="26" t="s">
        <v>53</v>
      </c>
      <c r="D320" s="38" t="s">
        <v>3</v>
      </c>
      <c r="E320" s="38" t="s">
        <v>5</v>
      </c>
      <c r="F320" s="38">
        <v>2</v>
      </c>
      <c r="G320" s="41"/>
      <c r="H320" s="38">
        <f t="shared" si="6"/>
        <v>0</v>
      </c>
      <c r="I320" s="38">
        <f>IF(D320="Binaire",1,3)*F320</f>
        <v>2</v>
      </c>
      <c r="J320" s="47"/>
      <c r="K320" s="47"/>
      <c r="L320" s="49"/>
      <c r="M320" s="50"/>
      <c r="N320" s="47"/>
      <c r="O320" s="50"/>
      <c r="P320" s="54"/>
      <c r="Q320" s="32"/>
    </row>
    <row r="321" spans="1:17" ht="12" x14ac:dyDescent="0.15">
      <c r="A321" s="47"/>
      <c r="B321" s="48"/>
      <c r="C321" s="26" t="s">
        <v>142</v>
      </c>
      <c r="D321" s="38" t="s">
        <v>3</v>
      </c>
      <c r="E321" s="38" t="s">
        <v>5</v>
      </c>
      <c r="F321" s="38"/>
      <c r="G321" s="41"/>
      <c r="H321" s="38">
        <f t="shared" si="6"/>
        <v>0</v>
      </c>
      <c r="I321" s="38">
        <f>IF(D321="Binaire",1,3)*F321</f>
        <v>0</v>
      </c>
      <c r="J321" s="47"/>
      <c r="K321" s="47"/>
      <c r="L321" s="49"/>
      <c r="M321" s="50"/>
      <c r="N321" s="47"/>
      <c r="O321" s="50"/>
      <c r="P321" s="54"/>
      <c r="Q321" s="32"/>
    </row>
    <row r="322" spans="1:17" ht="12" x14ac:dyDescent="0.15">
      <c r="A322" s="47"/>
      <c r="B322" s="48"/>
      <c r="C322" s="26" t="s">
        <v>394</v>
      </c>
      <c r="D322" s="38" t="s">
        <v>3</v>
      </c>
      <c r="E322" s="38" t="s">
        <v>5</v>
      </c>
      <c r="F322" s="38">
        <v>2</v>
      </c>
      <c r="G322" s="41"/>
      <c r="H322" s="38">
        <f t="shared" si="6"/>
        <v>0</v>
      </c>
      <c r="I322" s="38">
        <f>IF(D322="Binaire",1,3)*F322</f>
        <v>2</v>
      </c>
      <c r="J322" s="47"/>
      <c r="K322" s="47"/>
      <c r="L322" s="49"/>
      <c r="M322" s="50"/>
      <c r="N322" s="47"/>
      <c r="O322" s="50"/>
      <c r="P322" s="54"/>
      <c r="Q322" s="32"/>
    </row>
    <row r="323" spans="1:17" ht="12" x14ac:dyDescent="0.15">
      <c r="A323" s="47"/>
      <c r="B323" s="48"/>
      <c r="C323" s="26" t="s">
        <v>143</v>
      </c>
      <c r="D323" s="38" t="s">
        <v>3</v>
      </c>
      <c r="E323" s="38" t="s">
        <v>5</v>
      </c>
      <c r="F323" s="38">
        <v>2</v>
      </c>
      <c r="G323" s="41"/>
      <c r="H323" s="38">
        <f t="shared" si="6"/>
        <v>0</v>
      </c>
      <c r="I323" s="38">
        <f>IF(D323="Binaire",1,3)*F323</f>
        <v>2</v>
      </c>
      <c r="J323" s="47"/>
      <c r="K323" s="47"/>
      <c r="L323" s="49"/>
      <c r="M323" s="50"/>
      <c r="N323" s="47"/>
      <c r="O323" s="50"/>
      <c r="P323" s="54"/>
      <c r="Q323" s="32"/>
    </row>
    <row r="324" spans="1:17" ht="12" x14ac:dyDescent="0.15">
      <c r="A324" s="47"/>
      <c r="B324" s="48"/>
      <c r="C324" s="26" t="s">
        <v>144</v>
      </c>
      <c r="D324" s="38" t="s">
        <v>3</v>
      </c>
      <c r="E324" s="38" t="s">
        <v>5</v>
      </c>
      <c r="F324" s="38">
        <v>2</v>
      </c>
      <c r="G324" s="41"/>
      <c r="H324" s="38">
        <f t="shared" si="6"/>
        <v>0</v>
      </c>
      <c r="I324" s="38">
        <f>IF(D324="Binaire",1,3)*F324</f>
        <v>2</v>
      </c>
      <c r="J324" s="47"/>
      <c r="K324" s="47"/>
      <c r="L324" s="49"/>
      <c r="M324" s="50"/>
      <c r="N324" s="47"/>
      <c r="O324" s="50"/>
      <c r="P324" s="54"/>
      <c r="Q324" s="32"/>
    </row>
    <row r="325" spans="1:17" ht="12" x14ac:dyDescent="0.15">
      <c r="A325" s="47"/>
      <c r="B325" s="48"/>
      <c r="C325" s="26" t="s">
        <v>145</v>
      </c>
      <c r="D325" s="38" t="s">
        <v>3</v>
      </c>
      <c r="E325" s="38" t="s">
        <v>5</v>
      </c>
      <c r="F325" s="38">
        <v>2</v>
      </c>
      <c r="G325" s="41"/>
      <c r="H325" s="38">
        <f t="shared" si="6"/>
        <v>0</v>
      </c>
      <c r="I325" s="38">
        <f>IF(D325="Binaire",1,3)*F325</f>
        <v>2</v>
      </c>
      <c r="J325" s="47"/>
      <c r="K325" s="47"/>
      <c r="L325" s="49"/>
      <c r="M325" s="50"/>
      <c r="N325" s="47"/>
      <c r="O325" s="50"/>
      <c r="P325" s="54"/>
      <c r="Q325" s="32"/>
    </row>
    <row r="326" spans="1:17" ht="12" x14ac:dyDescent="0.15">
      <c r="A326" s="47"/>
      <c r="B326" s="48"/>
      <c r="C326" s="26" t="s">
        <v>271</v>
      </c>
      <c r="D326" s="38" t="s">
        <v>4</v>
      </c>
      <c r="E326" s="38" t="s">
        <v>5</v>
      </c>
      <c r="F326" s="38">
        <v>1</v>
      </c>
      <c r="G326" s="41"/>
      <c r="H326" s="38">
        <f t="shared" si="6"/>
        <v>0</v>
      </c>
      <c r="I326" s="38">
        <f>IF(D326="Binaire",1,3)*F326</f>
        <v>3</v>
      </c>
      <c r="J326" s="47"/>
      <c r="K326" s="47"/>
      <c r="L326" s="49"/>
      <c r="M326" s="50"/>
      <c r="N326" s="47"/>
      <c r="O326" s="50"/>
      <c r="P326" s="54"/>
      <c r="Q326" s="32"/>
    </row>
    <row r="327" spans="1:17" ht="12" x14ac:dyDescent="0.15">
      <c r="A327" s="47"/>
      <c r="B327" s="48"/>
      <c r="C327" s="26" t="s">
        <v>272</v>
      </c>
      <c r="D327" s="38" t="s">
        <v>4</v>
      </c>
      <c r="E327" s="38" t="s">
        <v>5</v>
      </c>
      <c r="F327" s="38">
        <v>1</v>
      </c>
      <c r="G327" s="41"/>
      <c r="H327" s="38">
        <f t="shared" si="6"/>
        <v>0</v>
      </c>
      <c r="I327" s="38">
        <f>IF(D327="Binaire",1,3)*F327</f>
        <v>3</v>
      </c>
      <c r="J327" s="47"/>
      <c r="K327" s="47"/>
      <c r="L327" s="49"/>
      <c r="M327" s="50"/>
      <c r="N327" s="47"/>
      <c r="O327" s="50"/>
      <c r="P327" s="54"/>
      <c r="Q327" s="32"/>
    </row>
    <row r="328" spans="1:17" ht="12" x14ac:dyDescent="0.15">
      <c r="A328" s="47"/>
      <c r="B328" s="48" t="s">
        <v>147</v>
      </c>
      <c r="C328" s="26" t="s">
        <v>132</v>
      </c>
      <c r="D328" s="38" t="s">
        <v>3</v>
      </c>
      <c r="E328" s="38" t="s">
        <v>6</v>
      </c>
      <c r="F328" s="38">
        <v>2</v>
      </c>
      <c r="G328" s="41"/>
      <c r="H328" s="38">
        <f t="shared" si="6"/>
        <v>0</v>
      </c>
      <c r="I328" s="38">
        <f>IF(D328="Binaire",1,3)*F328</f>
        <v>2</v>
      </c>
      <c r="J328" s="47">
        <f>SUM(H328:H334)</f>
        <v>0</v>
      </c>
      <c r="K328" s="47">
        <f>SUM(I328:I334)</f>
        <v>16</v>
      </c>
      <c r="L328" s="49">
        <f>+J328/K328</f>
        <v>0</v>
      </c>
      <c r="M328" s="50">
        <v>0.1</v>
      </c>
      <c r="N328" s="47"/>
      <c r="O328" s="50"/>
      <c r="P328" s="54"/>
      <c r="Q328" s="32"/>
    </row>
    <row r="329" spans="1:17" ht="12" x14ac:dyDescent="0.15">
      <c r="A329" s="47"/>
      <c r="B329" s="48"/>
      <c r="C329" s="26" t="s">
        <v>150</v>
      </c>
      <c r="D329" s="38" t="s">
        <v>3</v>
      </c>
      <c r="E329" s="38" t="s">
        <v>5</v>
      </c>
      <c r="F329" s="38">
        <v>2</v>
      </c>
      <c r="G329" s="41"/>
      <c r="H329" s="38">
        <f t="shared" si="6"/>
        <v>0</v>
      </c>
      <c r="I329" s="38">
        <f>IF(D329="Binaire",1,3)*F329</f>
        <v>2</v>
      </c>
      <c r="J329" s="47"/>
      <c r="K329" s="47"/>
      <c r="L329" s="49"/>
      <c r="M329" s="50"/>
      <c r="N329" s="47"/>
      <c r="O329" s="50"/>
      <c r="P329" s="54"/>
      <c r="Q329" s="32"/>
    </row>
    <row r="330" spans="1:17" ht="12" x14ac:dyDescent="0.15">
      <c r="A330" s="47"/>
      <c r="B330" s="48"/>
      <c r="C330" s="26" t="s">
        <v>160</v>
      </c>
      <c r="D330" s="38" t="s">
        <v>3</v>
      </c>
      <c r="E330" s="38" t="s">
        <v>6</v>
      </c>
      <c r="F330" s="38">
        <v>2</v>
      </c>
      <c r="G330" s="41"/>
      <c r="H330" s="38">
        <f t="shared" si="6"/>
        <v>0</v>
      </c>
      <c r="I330" s="38">
        <f>IF(D330="Binaire",1,3)*F330</f>
        <v>2</v>
      </c>
      <c r="J330" s="47"/>
      <c r="K330" s="47"/>
      <c r="L330" s="49"/>
      <c r="M330" s="50"/>
      <c r="N330" s="47"/>
      <c r="O330" s="50"/>
      <c r="P330" s="54"/>
      <c r="Q330" s="32"/>
    </row>
    <row r="331" spans="1:17" ht="12" x14ac:dyDescent="0.15">
      <c r="A331" s="47"/>
      <c r="B331" s="48"/>
      <c r="C331" s="26" t="s">
        <v>159</v>
      </c>
      <c r="D331" s="38" t="s">
        <v>3</v>
      </c>
      <c r="E331" s="38" t="s">
        <v>5</v>
      </c>
      <c r="F331" s="38">
        <v>2</v>
      </c>
      <c r="G331" s="41"/>
      <c r="H331" s="38">
        <f t="shared" si="6"/>
        <v>0</v>
      </c>
      <c r="I331" s="38">
        <f>IF(D331="Binaire",1,3)*F331</f>
        <v>2</v>
      </c>
      <c r="J331" s="47"/>
      <c r="K331" s="47"/>
      <c r="L331" s="49"/>
      <c r="M331" s="50"/>
      <c r="N331" s="47"/>
      <c r="O331" s="50"/>
      <c r="P331" s="54"/>
      <c r="Q331" s="32"/>
    </row>
    <row r="332" spans="1:17" ht="12" x14ac:dyDescent="0.15">
      <c r="A332" s="47"/>
      <c r="B332" s="48"/>
      <c r="C332" s="26" t="s">
        <v>165</v>
      </c>
      <c r="D332" s="38" t="s">
        <v>3</v>
      </c>
      <c r="E332" s="38" t="s">
        <v>6</v>
      </c>
      <c r="F332" s="38">
        <v>2</v>
      </c>
      <c r="G332" s="41"/>
      <c r="H332" s="38">
        <f t="shared" si="6"/>
        <v>0</v>
      </c>
      <c r="I332" s="38">
        <f>IF(D332="Binaire",1,3)*F332</f>
        <v>2</v>
      </c>
      <c r="J332" s="47"/>
      <c r="K332" s="47"/>
      <c r="L332" s="49"/>
      <c r="M332" s="50"/>
      <c r="N332" s="47"/>
      <c r="O332" s="50"/>
      <c r="P332" s="54"/>
      <c r="Q332" s="32"/>
    </row>
    <row r="333" spans="1:17" ht="12" x14ac:dyDescent="0.15">
      <c r="A333" s="47"/>
      <c r="B333" s="48"/>
      <c r="C333" s="26" t="s">
        <v>273</v>
      </c>
      <c r="D333" s="38" t="s">
        <v>4</v>
      </c>
      <c r="E333" s="38" t="s">
        <v>5</v>
      </c>
      <c r="F333" s="38">
        <v>1</v>
      </c>
      <c r="G333" s="41"/>
      <c r="H333" s="38">
        <f t="shared" si="6"/>
        <v>0</v>
      </c>
      <c r="I333" s="38">
        <f>IF(D333="Binaire",1,3)*F333</f>
        <v>3</v>
      </c>
      <c r="J333" s="47"/>
      <c r="K333" s="47"/>
      <c r="L333" s="49"/>
      <c r="M333" s="50"/>
      <c r="N333" s="47"/>
      <c r="O333" s="50"/>
      <c r="P333" s="54"/>
      <c r="Q333" s="32"/>
    </row>
    <row r="334" spans="1:17" ht="12" x14ac:dyDescent="0.15">
      <c r="A334" s="47"/>
      <c r="B334" s="48"/>
      <c r="C334" s="26" t="s">
        <v>274</v>
      </c>
      <c r="D334" s="38" t="s">
        <v>4</v>
      </c>
      <c r="E334" s="38" t="s">
        <v>5</v>
      </c>
      <c r="F334" s="38">
        <v>1</v>
      </c>
      <c r="G334" s="41"/>
      <c r="H334" s="38">
        <f t="shared" si="6"/>
        <v>0</v>
      </c>
      <c r="I334" s="38">
        <f>IF(D334="Binaire",1,3)*F334</f>
        <v>3</v>
      </c>
      <c r="J334" s="47"/>
      <c r="K334" s="47"/>
      <c r="L334" s="49"/>
      <c r="M334" s="50"/>
      <c r="N334" s="47"/>
      <c r="O334" s="50"/>
      <c r="P334" s="54"/>
      <c r="Q334" s="32"/>
    </row>
    <row r="335" spans="1:17" ht="12" x14ac:dyDescent="0.15">
      <c r="A335" s="47"/>
      <c r="B335" s="48" t="s">
        <v>155</v>
      </c>
      <c r="C335" s="26" t="s">
        <v>151</v>
      </c>
      <c r="D335" s="38" t="s">
        <v>3</v>
      </c>
      <c r="E335" s="38" t="s">
        <v>5</v>
      </c>
      <c r="F335" s="38">
        <v>2</v>
      </c>
      <c r="G335" s="41"/>
      <c r="H335" s="38">
        <f t="shared" si="6"/>
        <v>0</v>
      </c>
      <c r="I335" s="38">
        <f>IF(D335="Binaire",1,3)*F335</f>
        <v>2</v>
      </c>
      <c r="J335" s="47">
        <f>SUM(H335:H340)</f>
        <v>0</v>
      </c>
      <c r="K335" s="47">
        <f>SUM(I335:I340)</f>
        <v>14</v>
      </c>
      <c r="L335" s="49">
        <f>+J335/K335</f>
        <v>0</v>
      </c>
      <c r="M335" s="50">
        <v>0.1</v>
      </c>
      <c r="N335" s="47"/>
      <c r="O335" s="50"/>
      <c r="P335" s="54"/>
      <c r="Q335" s="32"/>
    </row>
    <row r="336" spans="1:17" ht="12" x14ac:dyDescent="0.15">
      <c r="A336" s="47"/>
      <c r="B336" s="48"/>
      <c r="C336" s="26" t="s">
        <v>152</v>
      </c>
      <c r="D336" s="38" t="s">
        <v>3</v>
      </c>
      <c r="E336" s="38" t="s">
        <v>5</v>
      </c>
      <c r="F336" s="38">
        <v>2</v>
      </c>
      <c r="G336" s="41"/>
      <c r="H336" s="38">
        <f t="shared" si="6"/>
        <v>0</v>
      </c>
      <c r="I336" s="38">
        <f>IF(D336="Binaire",1,3)*F336</f>
        <v>2</v>
      </c>
      <c r="J336" s="47"/>
      <c r="K336" s="47"/>
      <c r="L336" s="49"/>
      <c r="M336" s="50"/>
      <c r="N336" s="47"/>
      <c r="O336" s="50"/>
      <c r="P336" s="54"/>
      <c r="Q336" s="32"/>
    </row>
    <row r="337" spans="1:17" ht="12" x14ac:dyDescent="0.15">
      <c r="A337" s="47"/>
      <c r="B337" s="48"/>
      <c r="C337" s="26" t="s">
        <v>153</v>
      </c>
      <c r="D337" s="38" t="s">
        <v>3</v>
      </c>
      <c r="E337" s="38" t="s">
        <v>5</v>
      </c>
      <c r="F337" s="38">
        <v>2</v>
      </c>
      <c r="G337" s="41"/>
      <c r="H337" s="38">
        <f t="shared" si="6"/>
        <v>0</v>
      </c>
      <c r="I337" s="38">
        <f>IF(D337="Binaire",1,3)*F337</f>
        <v>2</v>
      </c>
      <c r="J337" s="47"/>
      <c r="K337" s="47"/>
      <c r="L337" s="49"/>
      <c r="M337" s="50"/>
      <c r="N337" s="47"/>
      <c r="O337" s="50"/>
      <c r="P337" s="54"/>
      <c r="Q337" s="32"/>
    </row>
    <row r="338" spans="1:17" ht="12" x14ac:dyDescent="0.15">
      <c r="A338" s="47"/>
      <c r="B338" s="48"/>
      <c r="C338" s="26" t="s">
        <v>154</v>
      </c>
      <c r="D338" s="38" t="s">
        <v>3</v>
      </c>
      <c r="E338" s="38" t="s">
        <v>6</v>
      </c>
      <c r="F338" s="38">
        <v>2</v>
      </c>
      <c r="G338" s="41"/>
      <c r="H338" s="38">
        <f t="shared" si="6"/>
        <v>0</v>
      </c>
      <c r="I338" s="38">
        <f>IF(D338="Binaire",1,3)*F338</f>
        <v>2</v>
      </c>
      <c r="J338" s="47"/>
      <c r="K338" s="47"/>
      <c r="L338" s="49"/>
      <c r="M338" s="50"/>
      <c r="N338" s="47"/>
      <c r="O338" s="50"/>
      <c r="P338" s="54"/>
      <c r="Q338" s="32"/>
    </row>
    <row r="339" spans="1:17" ht="12" x14ac:dyDescent="0.15">
      <c r="A339" s="47"/>
      <c r="B339" s="48"/>
      <c r="C339" s="26" t="s">
        <v>275</v>
      </c>
      <c r="D339" s="38" t="s">
        <v>4</v>
      </c>
      <c r="E339" s="38" t="s">
        <v>5</v>
      </c>
      <c r="F339" s="38">
        <v>1</v>
      </c>
      <c r="G339" s="41"/>
      <c r="H339" s="38">
        <f t="shared" si="6"/>
        <v>0</v>
      </c>
      <c r="I339" s="38">
        <f>IF(D339="Binaire",1,3)*F339</f>
        <v>3</v>
      </c>
      <c r="J339" s="47"/>
      <c r="K339" s="47"/>
      <c r="L339" s="49"/>
      <c r="M339" s="50"/>
      <c r="N339" s="47"/>
      <c r="O339" s="50"/>
      <c r="P339" s="54"/>
      <c r="Q339" s="32"/>
    </row>
    <row r="340" spans="1:17" ht="12" x14ac:dyDescent="0.15">
      <c r="A340" s="47"/>
      <c r="B340" s="48"/>
      <c r="C340" s="26" t="s">
        <v>276</v>
      </c>
      <c r="D340" s="38" t="s">
        <v>4</v>
      </c>
      <c r="E340" s="38" t="s">
        <v>5</v>
      </c>
      <c r="F340" s="38">
        <v>1</v>
      </c>
      <c r="G340" s="41"/>
      <c r="H340" s="38">
        <f t="shared" si="6"/>
        <v>0</v>
      </c>
      <c r="I340" s="38">
        <f>IF(D340="Binaire",1,3)*F340</f>
        <v>3</v>
      </c>
      <c r="J340" s="47"/>
      <c r="K340" s="47"/>
      <c r="L340" s="49"/>
      <c r="M340" s="50"/>
      <c r="N340" s="47"/>
      <c r="O340" s="50"/>
      <c r="P340" s="54"/>
      <c r="Q340" s="32"/>
    </row>
    <row r="341" spans="1:17" ht="12" x14ac:dyDescent="0.15">
      <c r="A341" s="47"/>
      <c r="B341" s="48" t="s">
        <v>156</v>
      </c>
      <c r="C341" s="26" t="s">
        <v>342</v>
      </c>
      <c r="D341" s="38" t="s">
        <v>3</v>
      </c>
      <c r="E341" s="38" t="s">
        <v>5</v>
      </c>
      <c r="F341" s="38">
        <v>2</v>
      </c>
      <c r="G341" s="41"/>
      <c r="H341" s="38">
        <f t="shared" si="6"/>
        <v>0</v>
      </c>
      <c r="I341" s="38">
        <f>IF(D341="Binaire",1,3)*F341</f>
        <v>2</v>
      </c>
      <c r="J341" s="47">
        <f>SUM(H341:H346)</f>
        <v>0</v>
      </c>
      <c r="K341" s="47">
        <f>SUM(I341:I346)</f>
        <v>11</v>
      </c>
      <c r="L341" s="49">
        <f>+J341/K341</f>
        <v>0</v>
      </c>
      <c r="M341" s="50">
        <v>0.1</v>
      </c>
      <c r="N341" s="47"/>
      <c r="O341" s="50"/>
      <c r="P341" s="54"/>
      <c r="Q341" s="32"/>
    </row>
    <row r="342" spans="1:17" ht="12" x14ac:dyDescent="0.15">
      <c r="A342" s="47"/>
      <c r="B342" s="48"/>
      <c r="C342" s="26" t="s">
        <v>161</v>
      </c>
      <c r="D342" s="38" t="s">
        <v>3</v>
      </c>
      <c r="E342" s="38" t="s">
        <v>5</v>
      </c>
      <c r="F342" s="38">
        <v>2</v>
      </c>
      <c r="G342" s="41"/>
      <c r="H342" s="38">
        <f t="shared" si="6"/>
        <v>0</v>
      </c>
      <c r="I342" s="38">
        <f>IF(D342="Binaire",1,3)*F342</f>
        <v>2</v>
      </c>
      <c r="J342" s="47"/>
      <c r="K342" s="47"/>
      <c r="L342" s="49"/>
      <c r="M342" s="50"/>
      <c r="N342" s="47"/>
      <c r="O342" s="50"/>
      <c r="P342" s="54"/>
      <c r="Q342" s="32"/>
    </row>
    <row r="343" spans="1:17" ht="12" x14ac:dyDescent="0.15">
      <c r="A343" s="47"/>
      <c r="B343" s="48"/>
      <c r="C343" s="26" t="s">
        <v>162</v>
      </c>
      <c r="D343" s="38" t="s">
        <v>3</v>
      </c>
      <c r="E343" s="38" t="s">
        <v>5</v>
      </c>
      <c r="F343" s="38">
        <v>2</v>
      </c>
      <c r="G343" s="41"/>
      <c r="H343" s="38">
        <f t="shared" si="6"/>
        <v>0</v>
      </c>
      <c r="I343" s="38">
        <f>IF(D343="Binaire",1,3)*F343</f>
        <v>2</v>
      </c>
      <c r="J343" s="47"/>
      <c r="K343" s="47"/>
      <c r="L343" s="49"/>
      <c r="M343" s="50"/>
      <c r="N343" s="47"/>
      <c r="O343" s="50"/>
      <c r="P343" s="54"/>
      <c r="Q343" s="32"/>
    </row>
    <row r="344" spans="1:17" ht="12" x14ac:dyDescent="0.15">
      <c r="A344" s="47"/>
      <c r="B344" s="48"/>
      <c r="C344" s="26" t="s">
        <v>163</v>
      </c>
      <c r="D344" s="38" t="s">
        <v>3</v>
      </c>
      <c r="E344" s="38" t="s">
        <v>5</v>
      </c>
      <c r="F344" s="38">
        <v>2</v>
      </c>
      <c r="G344" s="41"/>
      <c r="H344" s="38">
        <f t="shared" si="6"/>
        <v>0</v>
      </c>
      <c r="I344" s="38">
        <f>IF(D344="Binaire",1,3)*F344</f>
        <v>2</v>
      </c>
      <c r="J344" s="47"/>
      <c r="K344" s="47"/>
      <c r="L344" s="49"/>
      <c r="M344" s="50"/>
      <c r="N344" s="47"/>
      <c r="O344" s="50"/>
      <c r="P344" s="54"/>
      <c r="Q344" s="32"/>
    </row>
    <row r="345" spans="1:17" ht="12" x14ac:dyDescent="0.15">
      <c r="A345" s="47"/>
      <c r="B345" s="48"/>
      <c r="C345" s="26" t="s">
        <v>357</v>
      </c>
      <c r="D345" s="38" t="s">
        <v>3</v>
      </c>
      <c r="E345" s="38" t="s">
        <v>6</v>
      </c>
      <c r="F345" s="38">
        <v>2</v>
      </c>
      <c r="G345" s="41"/>
      <c r="H345" s="38">
        <f t="shared" ref="H345:H394" si="7">F345*G345</f>
        <v>0</v>
      </c>
      <c r="I345" s="38">
        <f>IF(D345="Binaire",1,3)*F345</f>
        <v>2</v>
      </c>
      <c r="J345" s="47"/>
      <c r="K345" s="47"/>
      <c r="L345" s="49"/>
      <c r="M345" s="50"/>
      <c r="N345" s="47"/>
      <c r="O345" s="50"/>
      <c r="P345" s="54"/>
      <c r="Q345" s="32"/>
    </row>
    <row r="346" spans="1:17" ht="12" x14ac:dyDescent="0.15">
      <c r="A346" s="47"/>
      <c r="B346" s="48"/>
      <c r="C346" s="26" t="s">
        <v>287</v>
      </c>
      <c r="D346" s="38" t="s">
        <v>3</v>
      </c>
      <c r="E346" s="38" t="s">
        <v>6</v>
      </c>
      <c r="F346" s="38">
        <v>1</v>
      </c>
      <c r="G346" s="41"/>
      <c r="H346" s="38">
        <f t="shared" si="7"/>
        <v>0</v>
      </c>
      <c r="I346" s="38">
        <f>IF(D346="Binaire",1,3)*F346</f>
        <v>1</v>
      </c>
      <c r="J346" s="47"/>
      <c r="K346" s="47"/>
      <c r="L346" s="49"/>
      <c r="M346" s="50"/>
      <c r="N346" s="47"/>
      <c r="O346" s="50"/>
      <c r="P346" s="54"/>
      <c r="Q346" s="32"/>
    </row>
    <row r="347" spans="1:17" ht="12" x14ac:dyDescent="0.15">
      <c r="A347" s="47"/>
      <c r="B347" s="48" t="s">
        <v>148</v>
      </c>
      <c r="C347" s="26" t="s">
        <v>157</v>
      </c>
      <c r="D347" s="38" t="s">
        <v>3</v>
      </c>
      <c r="E347" s="38" t="s">
        <v>5</v>
      </c>
      <c r="F347" s="38">
        <v>2</v>
      </c>
      <c r="G347" s="41"/>
      <c r="H347" s="38">
        <f t="shared" si="7"/>
        <v>0</v>
      </c>
      <c r="I347" s="38">
        <f>IF(D347="Binaire",1,3)*F347</f>
        <v>2</v>
      </c>
      <c r="J347" s="47">
        <f>SUM(H347:H353)</f>
        <v>0</v>
      </c>
      <c r="K347" s="47">
        <f>SUM(I347:I353)</f>
        <v>15</v>
      </c>
      <c r="L347" s="49">
        <f>+J347/K347</f>
        <v>0</v>
      </c>
      <c r="M347" s="50">
        <v>0.2</v>
      </c>
      <c r="N347" s="47"/>
      <c r="O347" s="50"/>
      <c r="P347" s="54"/>
      <c r="Q347" s="32"/>
    </row>
    <row r="348" spans="1:17" ht="12" x14ac:dyDescent="0.15">
      <c r="A348" s="47"/>
      <c r="B348" s="48"/>
      <c r="C348" s="26" t="s">
        <v>286</v>
      </c>
      <c r="D348" s="38" t="s">
        <v>3</v>
      </c>
      <c r="E348" s="38" t="s">
        <v>5</v>
      </c>
      <c r="F348" s="38">
        <v>1</v>
      </c>
      <c r="G348" s="41"/>
      <c r="H348" s="38">
        <f t="shared" si="7"/>
        <v>0</v>
      </c>
      <c r="I348" s="38">
        <f>IF(D348="Binaire",1,3)*F348</f>
        <v>1</v>
      </c>
      <c r="J348" s="47"/>
      <c r="K348" s="47"/>
      <c r="L348" s="49"/>
      <c r="M348" s="50"/>
      <c r="N348" s="47"/>
      <c r="O348" s="50"/>
      <c r="P348" s="54"/>
      <c r="Q348" s="32"/>
    </row>
    <row r="349" spans="1:17" ht="12" x14ac:dyDescent="0.15">
      <c r="A349" s="47"/>
      <c r="B349" s="48"/>
      <c r="C349" s="26" t="s">
        <v>54</v>
      </c>
      <c r="D349" s="38" t="s">
        <v>3</v>
      </c>
      <c r="E349" s="38" t="s">
        <v>5</v>
      </c>
      <c r="F349" s="38">
        <v>2</v>
      </c>
      <c r="G349" s="41"/>
      <c r="H349" s="38">
        <f t="shared" si="7"/>
        <v>0</v>
      </c>
      <c r="I349" s="38">
        <f>IF(D349="Binaire",1,3)*F349</f>
        <v>2</v>
      </c>
      <c r="J349" s="47"/>
      <c r="K349" s="47"/>
      <c r="L349" s="49"/>
      <c r="M349" s="50"/>
      <c r="N349" s="47"/>
      <c r="O349" s="50"/>
      <c r="P349" s="54"/>
      <c r="Q349" s="32"/>
    </row>
    <row r="350" spans="1:17" ht="12" x14ac:dyDescent="0.15">
      <c r="A350" s="47"/>
      <c r="B350" s="48"/>
      <c r="C350" s="26" t="s">
        <v>146</v>
      </c>
      <c r="D350" s="38" t="s">
        <v>3</v>
      </c>
      <c r="E350" s="38" t="s">
        <v>6</v>
      </c>
      <c r="F350" s="38">
        <v>2</v>
      </c>
      <c r="G350" s="41"/>
      <c r="H350" s="38">
        <f t="shared" si="7"/>
        <v>0</v>
      </c>
      <c r="I350" s="38">
        <f>IF(D350="Binaire",1,3)*F350</f>
        <v>2</v>
      </c>
      <c r="J350" s="47"/>
      <c r="K350" s="47"/>
      <c r="L350" s="49"/>
      <c r="M350" s="50"/>
      <c r="N350" s="47"/>
      <c r="O350" s="50"/>
      <c r="P350" s="54"/>
      <c r="Q350" s="32"/>
    </row>
    <row r="351" spans="1:17" ht="12" x14ac:dyDescent="0.15">
      <c r="A351" s="47"/>
      <c r="B351" s="48"/>
      <c r="C351" s="26" t="s">
        <v>149</v>
      </c>
      <c r="D351" s="38" t="s">
        <v>3</v>
      </c>
      <c r="E351" s="38" t="s">
        <v>6</v>
      </c>
      <c r="F351" s="38">
        <v>2</v>
      </c>
      <c r="G351" s="41"/>
      <c r="H351" s="38">
        <f t="shared" si="7"/>
        <v>0</v>
      </c>
      <c r="I351" s="38">
        <f>IF(D351="Binaire",1,3)*F351</f>
        <v>2</v>
      </c>
      <c r="J351" s="47"/>
      <c r="K351" s="47"/>
      <c r="L351" s="49"/>
      <c r="M351" s="50"/>
      <c r="N351" s="47"/>
      <c r="O351" s="50"/>
      <c r="P351" s="54"/>
      <c r="Q351" s="32"/>
    </row>
    <row r="352" spans="1:17" ht="12" x14ac:dyDescent="0.15">
      <c r="A352" s="47"/>
      <c r="B352" s="48"/>
      <c r="C352" s="26" t="s">
        <v>277</v>
      </c>
      <c r="D352" s="38" t="s">
        <v>4</v>
      </c>
      <c r="E352" s="38" t="s">
        <v>5</v>
      </c>
      <c r="F352" s="38">
        <v>1</v>
      </c>
      <c r="G352" s="41"/>
      <c r="H352" s="38">
        <f t="shared" si="7"/>
        <v>0</v>
      </c>
      <c r="I352" s="38">
        <f>IF(D352="Binaire",1,3)*F352</f>
        <v>3</v>
      </c>
      <c r="J352" s="47"/>
      <c r="K352" s="47"/>
      <c r="L352" s="49"/>
      <c r="M352" s="50"/>
      <c r="N352" s="47"/>
      <c r="O352" s="50"/>
      <c r="P352" s="54"/>
      <c r="Q352" s="32"/>
    </row>
    <row r="353" spans="1:17" ht="12" x14ac:dyDescent="0.15">
      <c r="A353" s="47"/>
      <c r="B353" s="48"/>
      <c r="C353" s="26" t="s">
        <v>278</v>
      </c>
      <c r="D353" s="38" t="s">
        <v>4</v>
      </c>
      <c r="E353" s="38" t="s">
        <v>5</v>
      </c>
      <c r="F353" s="38">
        <v>1</v>
      </c>
      <c r="G353" s="41"/>
      <c r="H353" s="38">
        <f t="shared" si="7"/>
        <v>0</v>
      </c>
      <c r="I353" s="38">
        <f>IF(D353="Binaire",1,3)*F353</f>
        <v>3</v>
      </c>
      <c r="J353" s="47"/>
      <c r="K353" s="47"/>
      <c r="L353" s="49"/>
      <c r="M353" s="50"/>
      <c r="N353" s="47"/>
      <c r="O353" s="50"/>
      <c r="P353" s="54"/>
      <c r="Q353" s="32"/>
    </row>
    <row r="354" spans="1:17" ht="12" x14ac:dyDescent="0.15">
      <c r="A354" s="47" t="s">
        <v>279</v>
      </c>
      <c r="B354" s="48" t="s">
        <v>168</v>
      </c>
      <c r="C354" s="26" t="s">
        <v>358</v>
      </c>
      <c r="D354" s="38" t="s">
        <v>3</v>
      </c>
      <c r="E354" s="38" t="s">
        <v>5</v>
      </c>
      <c r="F354" s="38">
        <v>2</v>
      </c>
      <c r="G354" s="41"/>
      <c r="H354" s="38">
        <f t="shared" si="7"/>
        <v>0</v>
      </c>
      <c r="I354" s="38">
        <f>IF(D354="Binaire",1,3)*F354</f>
        <v>2</v>
      </c>
      <c r="J354" s="47">
        <f>SUM(H354:H375)</f>
        <v>0</v>
      </c>
      <c r="K354" s="47">
        <f>SUM(I354:I375)</f>
        <v>50</v>
      </c>
      <c r="L354" s="49">
        <f>+J354/K354</f>
        <v>0</v>
      </c>
      <c r="M354" s="50">
        <v>0.6</v>
      </c>
      <c r="N354" s="51">
        <f>L354*M354+L376*M376+L384*M384</f>
        <v>0</v>
      </c>
      <c r="O354" s="50">
        <v>2.5000000000000001E-2</v>
      </c>
      <c r="P354" s="54"/>
      <c r="Q354" s="32"/>
    </row>
    <row r="355" spans="1:17" ht="12" x14ac:dyDescent="0.15">
      <c r="A355" s="47"/>
      <c r="B355" s="48"/>
      <c r="C355" s="26" t="s">
        <v>383</v>
      </c>
      <c r="D355" s="38" t="s">
        <v>4</v>
      </c>
      <c r="E355" s="38" t="s">
        <v>5</v>
      </c>
      <c r="F355" s="38">
        <v>1</v>
      </c>
      <c r="G355" s="41"/>
      <c r="H355" s="38">
        <f t="shared" si="7"/>
        <v>0</v>
      </c>
      <c r="I355" s="38">
        <f>IF(D355="Binaire",1,3)*F355</f>
        <v>3</v>
      </c>
      <c r="J355" s="47"/>
      <c r="K355" s="47"/>
      <c r="L355" s="49"/>
      <c r="M355" s="50"/>
      <c r="N355" s="47"/>
      <c r="O355" s="50"/>
      <c r="P355" s="54"/>
      <c r="Q355" s="32"/>
    </row>
    <row r="356" spans="1:17" ht="12" x14ac:dyDescent="0.15">
      <c r="A356" s="47"/>
      <c r="B356" s="48"/>
      <c r="C356" s="26" t="s">
        <v>384</v>
      </c>
      <c r="D356" s="38" t="s">
        <v>4</v>
      </c>
      <c r="E356" s="38" t="s">
        <v>5</v>
      </c>
      <c r="F356" s="38">
        <v>1</v>
      </c>
      <c r="G356" s="41"/>
      <c r="H356" s="38">
        <f t="shared" si="7"/>
        <v>0</v>
      </c>
      <c r="I356" s="38">
        <f>IF(D356="Binaire",1,3)*F356</f>
        <v>3</v>
      </c>
      <c r="J356" s="47"/>
      <c r="K356" s="47"/>
      <c r="L356" s="49"/>
      <c r="M356" s="50"/>
      <c r="N356" s="47"/>
      <c r="O356" s="50"/>
      <c r="P356" s="54"/>
      <c r="Q356" s="32"/>
    </row>
    <row r="357" spans="1:17" ht="24" x14ac:dyDescent="0.15">
      <c r="A357" s="47"/>
      <c r="B357" s="48"/>
      <c r="C357" s="26" t="s">
        <v>169</v>
      </c>
      <c r="D357" s="38" t="s">
        <v>3</v>
      </c>
      <c r="E357" s="38" t="s">
        <v>5</v>
      </c>
      <c r="F357" s="38">
        <v>2</v>
      </c>
      <c r="G357" s="41"/>
      <c r="H357" s="38">
        <f t="shared" si="7"/>
        <v>0</v>
      </c>
      <c r="I357" s="38">
        <f>IF(D357="Binaire",1,3)*F357</f>
        <v>2</v>
      </c>
      <c r="J357" s="47"/>
      <c r="K357" s="47"/>
      <c r="L357" s="49"/>
      <c r="M357" s="50"/>
      <c r="N357" s="47"/>
      <c r="O357" s="50"/>
      <c r="P357" s="54"/>
      <c r="Q357" s="32"/>
    </row>
    <row r="358" spans="1:17" ht="12" x14ac:dyDescent="0.15">
      <c r="A358" s="47"/>
      <c r="B358" s="48"/>
      <c r="C358" s="26" t="s">
        <v>170</v>
      </c>
      <c r="D358" s="38" t="s">
        <v>3</v>
      </c>
      <c r="E358" s="38" t="s">
        <v>5</v>
      </c>
      <c r="F358" s="38">
        <v>2</v>
      </c>
      <c r="G358" s="41"/>
      <c r="H358" s="38">
        <f t="shared" si="7"/>
        <v>0</v>
      </c>
      <c r="I358" s="38">
        <f>IF(D358="Binaire",1,3)*F358</f>
        <v>2</v>
      </c>
      <c r="J358" s="47"/>
      <c r="K358" s="47"/>
      <c r="L358" s="49"/>
      <c r="M358" s="50"/>
      <c r="N358" s="47"/>
      <c r="O358" s="50"/>
      <c r="P358" s="54"/>
      <c r="Q358" s="32"/>
    </row>
    <row r="359" spans="1:17" ht="12" x14ac:dyDescent="0.15">
      <c r="A359" s="47"/>
      <c r="B359" s="48"/>
      <c r="C359" s="26" t="s">
        <v>171</v>
      </c>
      <c r="D359" s="38" t="s">
        <v>3</v>
      </c>
      <c r="E359" s="38" t="s">
        <v>6</v>
      </c>
      <c r="F359" s="38">
        <v>2</v>
      </c>
      <c r="G359" s="41"/>
      <c r="H359" s="38">
        <f t="shared" si="7"/>
        <v>0</v>
      </c>
      <c r="I359" s="38">
        <f>IF(D359="Binaire",1,3)*F359</f>
        <v>2</v>
      </c>
      <c r="J359" s="47"/>
      <c r="K359" s="47"/>
      <c r="L359" s="49"/>
      <c r="M359" s="50"/>
      <c r="N359" s="47"/>
      <c r="O359" s="50"/>
      <c r="P359" s="54"/>
      <c r="Q359" s="32"/>
    </row>
    <row r="360" spans="1:17" ht="12" x14ac:dyDescent="0.15">
      <c r="A360" s="47"/>
      <c r="B360" s="48"/>
      <c r="C360" s="26" t="s">
        <v>280</v>
      </c>
      <c r="D360" s="38" t="s">
        <v>4</v>
      </c>
      <c r="E360" s="38" t="s">
        <v>5</v>
      </c>
      <c r="F360" s="38">
        <v>1</v>
      </c>
      <c r="G360" s="41"/>
      <c r="H360" s="38">
        <f t="shared" si="7"/>
        <v>0</v>
      </c>
      <c r="I360" s="38">
        <f>IF(D360="Binaire",1,3)*F360</f>
        <v>3</v>
      </c>
      <c r="J360" s="47"/>
      <c r="K360" s="47"/>
      <c r="L360" s="49"/>
      <c r="M360" s="50"/>
      <c r="N360" s="47"/>
      <c r="O360" s="50"/>
      <c r="P360" s="54"/>
      <c r="Q360" s="32"/>
    </row>
    <row r="361" spans="1:17" ht="12" x14ac:dyDescent="0.15">
      <c r="A361" s="47"/>
      <c r="B361" s="48"/>
      <c r="C361" s="26" t="s">
        <v>281</v>
      </c>
      <c r="D361" s="38" t="s">
        <v>4</v>
      </c>
      <c r="E361" s="38" t="s">
        <v>5</v>
      </c>
      <c r="F361" s="38">
        <v>1</v>
      </c>
      <c r="G361" s="41"/>
      <c r="H361" s="38">
        <f t="shared" si="7"/>
        <v>0</v>
      </c>
      <c r="I361" s="38">
        <f>IF(D361="Binaire",1,3)*F361</f>
        <v>3</v>
      </c>
      <c r="J361" s="47"/>
      <c r="K361" s="47"/>
      <c r="L361" s="49"/>
      <c r="M361" s="50"/>
      <c r="N361" s="47"/>
      <c r="O361" s="50"/>
      <c r="P361" s="54"/>
      <c r="Q361" s="32"/>
    </row>
    <row r="362" spans="1:17" ht="12" x14ac:dyDescent="0.15">
      <c r="A362" s="47"/>
      <c r="B362" s="48"/>
      <c r="C362" s="26" t="s">
        <v>59</v>
      </c>
      <c r="D362" s="38" t="s">
        <v>3</v>
      </c>
      <c r="E362" s="38" t="s">
        <v>5</v>
      </c>
      <c r="F362" s="38">
        <v>2</v>
      </c>
      <c r="G362" s="41"/>
      <c r="H362" s="38">
        <f t="shared" si="7"/>
        <v>0</v>
      </c>
      <c r="I362" s="38">
        <f>IF(D362="Binaire",1,3)*F362</f>
        <v>2</v>
      </c>
      <c r="J362" s="47"/>
      <c r="K362" s="47"/>
      <c r="L362" s="49"/>
      <c r="M362" s="50"/>
      <c r="N362" s="47"/>
      <c r="O362" s="50"/>
      <c r="P362" s="54"/>
      <c r="Q362" s="32"/>
    </row>
    <row r="363" spans="1:17" ht="24" x14ac:dyDescent="0.15">
      <c r="A363" s="47"/>
      <c r="B363" s="48"/>
      <c r="C363" s="26" t="s">
        <v>172</v>
      </c>
      <c r="D363" s="38" t="s">
        <v>3</v>
      </c>
      <c r="E363" s="38" t="s">
        <v>5</v>
      </c>
      <c r="F363" s="38">
        <v>2</v>
      </c>
      <c r="G363" s="41"/>
      <c r="H363" s="38">
        <f t="shared" si="7"/>
        <v>0</v>
      </c>
      <c r="I363" s="38">
        <f>IF(D363="Binaire",1,3)*F363</f>
        <v>2</v>
      </c>
      <c r="J363" s="47"/>
      <c r="K363" s="47"/>
      <c r="L363" s="49"/>
      <c r="M363" s="50"/>
      <c r="N363" s="47"/>
      <c r="O363" s="50"/>
      <c r="P363" s="54"/>
      <c r="Q363" s="32"/>
    </row>
    <row r="364" spans="1:17" ht="12" x14ac:dyDescent="0.15">
      <c r="A364" s="47"/>
      <c r="B364" s="48"/>
      <c r="C364" s="26" t="s">
        <v>305</v>
      </c>
      <c r="D364" s="38" t="s">
        <v>3</v>
      </c>
      <c r="E364" s="38" t="s">
        <v>6</v>
      </c>
      <c r="F364" s="38">
        <v>1</v>
      </c>
      <c r="G364" s="41"/>
      <c r="H364" s="38">
        <f t="shared" si="7"/>
        <v>0</v>
      </c>
      <c r="I364" s="38">
        <f>IF(D364="Binaire",1,3)*F364</f>
        <v>1</v>
      </c>
      <c r="J364" s="47"/>
      <c r="K364" s="47"/>
      <c r="L364" s="49"/>
      <c r="M364" s="50"/>
      <c r="N364" s="47"/>
      <c r="O364" s="50"/>
      <c r="P364" s="54"/>
      <c r="Q364" s="32"/>
    </row>
    <row r="365" spans="1:17" ht="12" x14ac:dyDescent="0.15">
      <c r="A365" s="47"/>
      <c r="B365" s="48"/>
      <c r="C365" s="26" t="s">
        <v>175</v>
      </c>
      <c r="D365" s="38" t="s">
        <v>3</v>
      </c>
      <c r="E365" s="38" t="s">
        <v>5</v>
      </c>
      <c r="F365" s="38">
        <v>2</v>
      </c>
      <c r="G365" s="41"/>
      <c r="H365" s="38">
        <f t="shared" si="7"/>
        <v>0</v>
      </c>
      <c r="I365" s="38">
        <f>IF(D365="Binaire",1,3)*F365</f>
        <v>2</v>
      </c>
      <c r="J365" s="47"/>
      <c r="K365" s="47"/>
      <c r="L365" s="49"/>
      <c r="M365" s="50"/>
      <c r="N365" s="47"/>
      <c r="O365" s="50"/>
      <c r="P365" s="54"/>
      <c r="Q365" s="32"/>
    </row>
    <row r="366" spans="1:17" ht="12" x14ac:dyDescent="0.15">
      <c r="A366" s="47"/>
      <c r="B366" s="48"/>
      <c r="C366" s="26" t="s">
        <v>174</v>
      </c>
      <c r="D366" s="38" t="s">
        <v>3</v>
      </c>
      <c r="E366" s="38" t="s">
        <v>5</v>
      </c>
      <c r="F366" s="38">
        <v>2</v>
      </c>
      <c r="G366" s="41"/>
      <c r="H366" s="38">
        <f t="shared" si="7"/>
        <v>0</v>
      </c>
      <c r="I366" s="38">
        <f>IF(D366="Binaire",1,3)*F366</f>
        <v>2</v>
      </c>
      <c r="J366" s="47"/>
      <c r="K366" s="47"/>
      <c r="L366" s="49"/>
      <c r="M366" s="50"/>
      <c r="N366" s="47"/>
      <c r="O366" s="50"/>
      <c r="P366" s="54"/>
      <c r="Q366" s="32"/>
    </row>
    <row r="367" spans="1:17" ht="12" x14ac:dyDescent="0.15">
      <c r="A367" s="47"/>
      <c r="B367" s="48"/>
      <c r="C367" s="26" t="s">
        <v>173</v>
      </c>
      <c r="D367" s="38" t="s">
        <v>3</v>
      </c>
      <c r="E367" s="38" t="s">
        <v>5</v>
      </c>
      <c r="F367" s="38">
        <v>2</v>
      </c>
      <c r="G367" s="41"/>
      <c r="H367" s="38">
        <f t="shared" si="7"/>
        <v>0</v>
      </c>
      <c r="I367" s="38">
        <f>IF(D367="Binaire",1,3)*F367</f>
        <v>2</v>
      </c>
      <c r="J367" s="47"/>
      <c r="K367" s="47"/>
      <c r="L367" s="49"/>
      <c r="M367" s="50"/>
      <c r="N367" s="47"/>
      <c r="O367" s="50"/>
      <c r="P367" s="54"/>
      <c r="Q367" s="32"/>
    </row>
    <row r="368" spans="1:17" ht="12" x14ac:dyDescent="0.15">
      <c r="A368" s="47"/>
      <c r="B368" s="48"/>
      <c r="C368" s="26" t="s">
        <v>277</v>
      </c>
      <c r="D368" s="38" t="s">
        <v>4</v>
      </c>
      <c r="E368" s="38" t="s">
        <v>5</v>
      </c>
      <c r="F368" s="38">
        <v>1</v>
      </c>
      <c r="G368" s="41"/>
      <c r="H368" s="38">
        <f t="shared" si="7"/>
        <v>0</v>
      </c>
      <c r="I368" s="38">
        <f>IF(D368="Binaire",1,3)*F368</f>
        <v>3</v>
      </c>
      <c r="J368" s="47"/>
      <c r="K368" s="47"/>
      <c r="L368" s="49"/>
      <c r="M368" s="50"/>
      <c r="N368" s="47"/>
      <c r="O368" s="50"/>
      <c r="P368" s="54"/>
      <c r="Q368" s="32"/>
    </row>
    <row r="369" spans="1:17" ht="12" x14ac:dyDescent="0.15">
      <c r="A369" s="47"/>
      <c r="B369" s="48"/>
      <c r="C369" s="26" t="s">
        <v>278</v>
      </c>
      <c r="D369" s="38" t="s">
        <v>4</v>
      </c>
      <c r="E369" s="38" t="s">
        <v>5</v>
      </c>
      <c r="F369" s="38">
        <v>1</v>
      </c>
      <c r="G369" s="41"/>
      <c r="H369" s="38">
        <f t="shared" si="7"/>
        <v>0</v>
      </c>
      <c r="I369" s="38">
        <f>IF(D369="Binaire",1,3)*F369</f>
        <v>3</v>
      </c>
      <c r="J369" s="47"/>
      <c r="K369" s="47"/>
      <c r="L369" s="49"/>
      <c r="M369" s="50"/>
      <c r="N369" s="47"/>
      <c r="O369" s="50"/>
      <c r="P369" s="54"/>
      <c r="Q369" s="32"/>
    </row>
    <row r="370" spans="1:17" ht="12" x14ac:dyDescent="0.15">
      <c r="A370" s="47"/>
      <c r="B370" s="48"/>
      <c r="C370" s="26" t="s">
        <v>286</v>
      </c>
      <c r="D370" s="38" t="s">
        <v>3</v>
      </c>
      <c r="E370" s="38" t="s">
        <v>6</v>
      </c>
      <c r="F370" s="38">
        <v>1</v>
      </c>
      <c r="G370" s="41"/>
      <c r="H370" s="38">
        <f t="shared" si="7"/>
        <v>0</v>
      </c>
      <c r="I370" s="38">
        <f>IF(D370="Binaire",1,3)*F370</f>
        <v>1</v>
      </c>
      <c r="J370" s="47"/>
      <c r="K370" s="47"/>
      <c r="L370" s="49"/>
      <c r="M370" s="50"/>
      <c r="N370" s="47"/>
      <c r="O370" s="50"/>
      <c r="P370" s="54"/>
      <c r="Q370" s="32"/>
    </row>
    <row r="371" spans="1:17" ht="12" x14ac:dyDescent="0.15">
      <c r="A371" s="47"/>
      <c r="B371" s="48"/>
      <c r="C371" s="26" t="s">
        <v>306</v>
      </c>
      <c r="D371" s="38" t="s">
        <v>3</v>
      </c>
      <c r="E371" s="38" t="s">
        <v>5</v>
      </c>
      <c r="F371" s="38">
        <v>2</v>
      </c>
      <c r="G371" s="41"/>
      <c r="H371" s="38">
        <f t="shared" si="7"/>
        <v>0</v>
      </c>
      <c r="I371" s="38">
        <f>IF(D371="Binaire",1,3)*F371</f>
        <v>2</v>
      </c>
      <c r="J371" s="47"/>
      <c r="K371" s="47"/>
      <c r="L371" s="49"/>
      <c r="M371" s="50"/>
      <c r="N371" s="47"/>
      <c r="O371" s="50"/>
      <c r="P371" s="54"/>
      <c r="Q371" s="32"/>
    </row>
    <row r="372" spans="1:17" ht="24" x14ac:dyDescent="0.15">
      <c r="A372" s="47"/>
      <c r="B372" s="48"/>
      <c r="C372" s="26" t="s">
        <v>307</v>
      </c>
      <c r="D372" s="38" t="s">
        <v>3</v>
      </c>
      <c r="E372" s="38" t="s">
        <v>5</v>
      </c>
      <c r="F372" s="38">
        <v>2</v>
      </c>
      <c r="G372" s="41"/>
      <c r="H372" s="38">
        <f t="shared" si="7"/>
        <v>0</v>
      </c>
      <c r="I372" s="38">
        <f>IF(D372="Binaire",1,3)*F372</f>
        <v>2</v>
      </c>
      <c r="J372" s="47"/>
      <c r="K372" s="47"/>
      <c r="L372" s="49"/>
      <c r="M372" s="50"/>
      <c r="N372" s="47"/>
      <c r="O372" s="50"/>
      <c r="P372" s="54"/>
      <c r="Q372" s="32"/>
    </row>
    <row r="373" spans="1:17" ht="12" x14ac:dyDescent="0.15">
      <c r="A373" s="47"/>
      <c r="B373" s="48"/>
      <c r="C373" s="26" t="s">
        <v>302</v>
      </c>
      <c r="D373" s="38" t="s">
        <v>3</v>
      </c>
      <c r="E373" s="38" t="s">
        <v>5</v>
      </c>
      <c r="F373" s="38">
        <v>2</v>
      </c>
      <c r="G373" s="41"/>
      <c r="H373" s="38">
        <f t="shared" si="7"/>
        <v>0</v>
      </c>
      <c r="I373" s="38">
        <f>IF(D373="Binaire",1,3)*F373</f>
        <v>2</v>
      </c>
      <c r="J373" s="47"/>
      <c r="K373" s="47"/>
      <c r="L373" s="49"/>
      <c r="M373" s="50"/>
      <c r="N373" s="47"/>
      <c r="O373" s="50"/>
      <c r="P373" s="54"/>
      <c r="Q373" s="32"/>
    </row>
    <row r="374" spans="1:17" ht="12" x14ac:dyDescent="0.15">
      <c r="A374" s="47"/>
      <c r="B374" s="48"/>
      <c r="C374" s="26" t="s">
        <v>225</v>
      </c>
      <c r="D374" s="38" t="s">
        <v>4</v>
      </c>
      <c r="E374" s="38" t="s">
        <v>5</v>
      </c>
      <c r="F374" s="38">
        <v>1</v>
      </c>
      <c r="G374" s="41"/>
      <c r="H374" s="38">
        <f t="shared" si="7"/>
        <v>0</v>
      </c>
      <c r="I374" s="38">
        <f>IF(D374="Binaire",1,3)*F374</f>
        <v>3</v>
      </c>
      <c r="J374" s="47"/>
      <c r="K374" s="47"/>
      <c r="L374" s="49"/>
      <c r="M374" s="50"/>
      <c r="N374" s="47"/>
      <c r="O374" s="50"/>
      <c r="P374" s="54"/>
      <c r="Q374" s="32"/>
    </row>
    <row r="375" spans="1:17" ht="12" x14ac:dyDescent="0.15">
      <c r="A375" s="47"/>
      <c r="B375" s="48"/>
      <c r="C375" s="26" t="s">
        <v>226</v>
      </c>
      <c r="D375" s="38" t="s">
        <v>4</v>
      </c>
      <c r="E375" s="38" t="s">
        <v>5</v>
      </c>
      <c r="F375" s="38">
        <v>1</v>
      </c>
      <c r="G375" s="41"/>
      <c r="H375" s="38">
        <f t="shared" si="7"/>
        <v>0</v>
      </c>
      <c r="I375" s="38">
        <f>IF(D375="Binaire",1,3)*F375</f>
        <v>3</v>
      </c>
      <c r="J375" s="47"/>
      <c r="K375" s="47"/>
      <c r="L375" s="49"/>
      <c r="M375" s="50"/>
      <c r="N375" s="47"/>
      <c r="O375" s="50"/>
      <c r="P375" s="54"/>
      <c r="Q375" s="32"/>
    </row>
    <row r="376" spans="1:17" ht="12" x14ac:dyDescent="0.15">
      <c r="A376" s="47"/>
      <c r="B376" s="48" t="s">
        <v>179</v>
      </c>
      <c r="C376" s="26" t="s">
        <v>176</v>
      </c>
      <c r="D376" s="38" t="s">
        <v>3</v>
      </c>
      <c r="E376" s="38" t="s">
        <v>5</v>
      </c>
      <c r="F376" s="38">
        <v>2</v>
      </c>
      <c r="G376" s="41"/>
      <c r="H376" s="38">
        <f t="shared" si="7"/>
        <v>0</v>
      </c>
      <c r="I376" s="38">
        <f>IF(D376="Binaire",1,3)*F376</f>
        <v>2</v>
      </c>
      <c r="J376" s="47">
        <f>SUM(H376:H383)</f>
        <v>0</v>
      </c>
      <c r="K376" s="47">
        <f>SUM(I376:I383)</f>
        <v>20</v>
      </c>
      <c r="L376" s="49">
        <f>+J376/K376</f>
        <v>0</v>
      </c>
      <c r="M376" s="50">
        <v>0.3</v>
      </c>
      <c r="N376" s="47"/>
      <c r="O376" s="50"/>
      <c r="P376" s="54"/>
      <c r="Q376" s="32"/>
    </row>
    <row r="377" spans="1:17" ht="12" x14ac:dyDescent="0.15">
      <c r="A377" s="47"/>
      <c r="B377" s="48"/>
      <c r="C377" s="26" t="s">
        <v>343</v>
      </c>
      <c r="D377" s="38" t="s">
        <v>3</v>
      </c>
      <c r="E377" s="38" t="s">
        <v>5</v>
      </c>
      <c r="F377" s="38">
        <v>2</v>
      </c>
      <c r="G377" s="41"/>
      <c r="H377" s="38">
        <f t="shared" si="7"/>
        <v>0</v>
      </c>
      <c r="I377" s="38">
        <f>IF(D377="Binaire",1,3)*F377</f>
        <v>2</v>
      </c>
      <c r="J377" s="47"/>
      <c r="K377" s="47"/>
      <c r="L377" s="49"/>
      <c r="M377" s="50"/>
      <c r="N377" s="47"/>
      <c r="O377" s="50"/>
      <c r="P377" s="54"/>
      <c r="Q377" s="32"/>
    </row>
    <row r="378" spans="1:17" ht="12" x14ac:dyDescent="0.15">
      <c r="A378" s="47"/>
      <c r="B378" s="48"/>
      <c r="C378" s="26" t="s">
        <v>177</v>
      </c>
      <c r="D378" s="38" t="s">
        <v>3</v>
      </c>
      <c r="E378" s="38" t="s">
        <v>5</v>
      </c>
      <c r="F378" s="38">
        <v>2</v>
      </c>
      <c r="G378" s="41"/>
      <c r="H378" s="38">
        <f t="shared" si="7"/>
        <v>0</v>
      </c>
      <c r="I378" s="38">
        <f>IF(D378="Binaire",1,3)*F378</f>
        <v>2</v>
      </c>
      <c r="J378" s="47"/>
      <c r="K378" s="47"/>
      <c r="L378" s="49"/>
      <c r="M378" s="50"/>
      <c r="N378" s="47"/>
      <c r="O378" s="50"/>
      <c r="P378" s="54"/>
      <c r="Q378" s="32"/>
    </row>
    <row r="379" spans="1:17" ht="12" x14ac:dyDescent="0.15">
      <c r="A379" s="47"/>
      <c r="B379" s="48"/>
      <c r="C379" s="26" t="s">
        <v>178</v>
      </c>
      <c r="D379" s="38" t="s">
        <v>3</v>
      </c>
      <c r="E379" s="38" t="s">
        <v>5</v>
      </c>
      <c r="F379" s="38">
        <v>2</v>
      </c>
      <c r="G379" s="41"/>
      <c r="H379" s="38">
        <f t="shared" si="7"/>
        <v>0</v>
      </c>
      <c r="I379" s="38">
        <f>IF(D379="Binaire",1,3)*F379</f>
        <v>2</v>
      </c>
      <c r="J379" s="47"/>
      <c r="K379" s="47"/>
      <c r="L379" s="49"/>
      <c r="M379" s="50"/>
      <c r="N379" s="47"/>
      <c r="O379" s="50"/>
      <c r="P379" s="54"/>
      <c r="Q379" s="32"/>
    </row>
    <row r="380" spans="1:17" ht="12" x14ac:dyDescent="0.15">
      <c r="A380" s="47"/>
      <c r="B380" s="48"/>
      <c r="C380" s="26" t="s">
        <v>282</v>
      </c>
      <c r="D380" s="38" t="s">
        <v>4</v>
      </c>
      <c r="E380" s="38" t="s">
        <v>5</v>
      </c>
      <c r="F380" s="38">
        <v>1</v>
      </c>
      <c r="G380" s="41"/>
      <c r="H380" s="38">
        <f t="shared" si="7"/>
        <v>0</v>
      </c>
      <c r="I380" s="38">
        <f>IF(D380="Binaire",1,3)*F380</f>
        <v>3</v>
      </c>
      <c r="J380" s="47"/>
      <c r="K380" s="47"/>
      <c r="L380" s="49"/>
      <c r="M380" s="50"/>
      <c r="N380" s="47"/>
      <c r="O380" s="50"/>
      <c r="P380" s="54"/>
      <c r="Q380" s="32"/>
    </row>
    <row r="381" spans="1:17" ht="12" x14ac:dyDescent="0.15">
      <c r="A381" s="47"/>
      <c r="B381" s="48"/>
      <c r="C381" s="26" t="s">
        <v>283</v>
      </c>
      <c r="D381" s="38" t="s">
        <v>4</v>
      </c>
      <c r="E381" s="38" t="s">
        <v>5</v>
      </c>
      <c r="F381" s="38">
        <v>1</v>
      </c>
      <c r="G381" s="41"/>
      <c r="H381" s="38">
        <f t="shared" si="7"/>
        <v>0</v>
      </c>
      <c r="I381" s="38">
        <f>IF(D381="Binaire",1,3)*F381</f>
        <v>3</v>
      </c>
      <c r="J381" s="47"/>
      <c r="K381" s="47"/>
      <c r="L381" s="49"/>
      <c r="M381" s="50"/>
      <c r="N381" s="47"/>
      <c r="O381" s="50"/>
      <c r="P381" s="54"/>
      <c r="Q381" s="32"/>
    </row>
    <row r="382" spans="1:17" ht="12" x14ac:dyDescent="0.15">
      <c r="A382" s="47"/>
      <c r="B382" s="48"/>
      <c r="C382" s="26" t="s">
        <v>284</v>
      </c>
      <c r="D382" s="38" t="s">
        <v>4</v>
      </c>
      <c r="E382" s="38" t="s">
        <v>5</v>
      </c>
      <c r="F382" s="38">
        <v>1</v>
      </c>
      <c r="G382" s="41"/>
      <c r="H382" s="38">
        <f t="shared" si="7"/>
        <v>0</v>
      </c>
      <c r="I382" s="38">
        <f>IF(D382="Binaire",1,3)*F382</f>
        <v>3</v>
      </c>
      <c r="J382" s="47"/>
      <c r="K382" s="47"/>
      <c r="L382" s="49"/>
      <c r="M382" s="50"/>
      <c r="N382" s="47"/>
      <c r="O382" s="50"/>
      <c r="P382" s="54"/>
      <c r="Q382" s="32"/>
    </row>
    <row r="383" spans="1:17" ht="12" x14ac:dyDescent="0.15">
      <c r="A383" s="47"/>
      <c r="B383" s="48"/>
      <c r="C383" s="26" t="s">
        <v>285</v>
      </c>
      <c r="D383" s="38" t="s">
        <v>4</v>
      </c>
      <c r="E383" s="38" t="s">
        <v>5</v>
      </c>
      <c r="F383" s="38">
        <v>1</v>
      </c>
      <c r="G383" s="41"/>
      <c r="H383" s="38">
        <f t="shared" si="7"/>
        <v>0</v>
      </c>
      <c r="I383" s="38">
        <f>IF(D383="Binaire",1,3)*F383</f>
        <v>3</v>
      </c>
      <c r="J383" s="47"/>
      <c r="K383" s="47"/>
      <c r="L383" s="49"/>
      <c r="M383" s="50"/>
      <c r="N383" s="47"/>
      <c r="O383" s="50"/>
      <c r="P383" s="54"/>
      <c r="Q383" s="32"/>
    </row>
    <row r="384" spans="1:17" ht="24" x14ac:dyDescent="0.15">
      <c r="A384" s="47"/>
      <c r="B384" s="48" t="s">
        <v>291</v>
      </c>
      <c r="C384" s="26" t="s">
        <v>290</v>
      </c>
      <c r="D384" s="38" t="s">
        <v>3</v>
      </c>
      <c r="E384" s="38" t="s">
        <v>6</v>
      </c>
      <c r="F384" s="38">
        <v>2</v>
      </c>
      <c r="G384" s="41"/>
      <c r="H384" s="38">
        <f t="shared" si="7"/>
        <v>0</v>
      </c>
      <c r="I384" s="38">
        <f>IF(D384="Binaire",1,3)*F384</f>
        <v>2</v>
      </c>
      <c r="J384" s="47">
        <f>SUM(H384:H385)</f>
        <v>0</v>
      </c>
      <c r="K384" s="47">
        <f>SUM(I384:I385)</f>
        <v>3</v>
      </c>
      <c r="L384" s="49">
        <f>+J384/K384</f>
        <v>0</v>
      </c>
      <c r="M384" s="50">
        <v>0.1</v>
      </c>
      <c r="N384" s="47"/>
      <c r="O384" s="50"/>
      <c r="P384" s="54"/>
      <c r="Q384" s="32"/>
    </row>
    <row r="385" spans="1:17" ht="24" x14ac:dyDescent="0.15">
      <c r="A385" s="47"/>
      <c r="B385" s="48"/>
      <c r="C385" s="26" t="s">
        <v>344</v>
      </c>
      <c r="D385" s="38" t="s">
        <v>3</v>
      </c>
      <c r="E385" s="38" t="s">
        <v>6</v>
      </c>
      <c r="F385" s="38">
        <v>1</v>
      </c>
      <c r="G385" s="41"/>
      <c r="H385" s="38">
        <f t="shared" si="7"/>
        <v>0</v>
      </c>
      <c r="I385" s="38">
        <f>IF(D385="Binaire",1,3)*F385</f>
        <v>1</v>
      </c>
      <c r="J385" s="47"/>
      <c r="K385" s="47"/>
      <c r="L385" s="49"/>
      <c r="M385" s="50"/>
      <c r="N385" s="47"/>
      <c r="O385" s="50"/>
      <c r="P385" s="54"/>
      <c r="Q385" s="32"/>
    </row>
    <row r="386" spans="1:17" ht="24" x14ac:dyDescent="0.15">
      <c r="A386" s="47" t="s">
        <v>184</v>
      </c>
      <c r="B386" s="48" t="s">
        <v>292</v>
      </c>
      <c r="C386" s="26" t="s">
        <v>180</v>
      </c>
      <c r="D386" s="38" t="s">
        <v>3</v>
      </c>
      <c r="E386" s="38" t="s">
        <v>5</v>
      </c>
      <c r="F386" s="38">
        <v>4</v>
      </c>
      <c r="G386" s="41"/>
      <c r="H386" s="38">
        <f t="shared" si="7"/>
        <v>0</v>
      </c>
      <c r="I386" s="38">
        <f>IF(D386="Binaire",1,3)*F386</f>
        <v>4</v>
      </c>
      <c r="J386" s="47">
        <f>SUM(H386:H388)</f>
        <v>0</v>
      </c>
      <c r="K386" s="47">
        <f>SUM(I386:I388)</f>
        <v>9</v>
      </c>
      <c r="L386" s="49">
        <f>+J386/K386</f>
        <v>0</v>
      </c>
      <c r="M386" s="50">
        <v>0.35</v>
      </c>
      <c r="N386" s="51">
        <f>L386*M386+L389*M389+L393*M393</f>
        <v>0</v>
      </c>
      <c r="O386" s="50">
        <v>2.5000000000000001E-2</v>
      </c>
      <c r="P386" s="54"/>
      <c r="Q386" s="32"/>
    </row>
    <row r="387" spans="1:17" ht="24" x14ac:dyDescent="0.15">
      <c r="A387" s="47"/>
      <c r="B387" s="48"/>
      <c r="C387" s="26" t="s">
        <v>181</v>
      </c>
      <c r="D387" s="38" t="s">
        <v>3</v>
      </c>
      <c r="E387" s="38" t="s">
        <v>6</v>
      </c>
      <c r="F387" s="38">
        <v>4</v>
      </c>
      <c r="G387" s="41"/>
      <c r="H387" s="38">
        <f t="shared" si="7"/>
        <v>0</v>
      </c>
      <c r="I387" s="38">
        <f>IF(D387="Binaire",1,3)*F387</f>
        <v>4</v>
      </c>
      <c r="J387" s="47"/>
      <c r="K387" s="47"/>
      <c r="L387" s="49"/>
      <c r="M387" s="50"/>
      <c r="N387" s="47"/>
      <c r="O387" s="50"/>
      <c r="P387" s="54"/>
      <c r="Q387" s="32"/>
    </row>
    <row r="388" spans="1:17" ht="12" x14ac:dyDescent="0.15">
      <c r="A388" s="47"/>
      <c r="B388" s="48"/>
      <c r="C388" s="26" t="s">
        <v>308</v>
      </c>
      <c r="D388" s="38" t="s">
        <v>3</v>
      </c>
      <c r="E388" s="38" t="s">
        <v>6</v>
      </c>
      <c r="F388" s="38">
        <v>1</v>
      </c>
      <c r="G388" s="41"/>
      <c r="H388" s="38">
        <f t="shared" si="7"/>
        <v>0</v>
      </c>
      <c r="I388" s="38">
        <f>IF(D388="Binaire",1,3)*F388</f>
        <v>1</v>
      </c>
      <c r="J388" s="47"/>
      <c r="K388" s="47"/>
      <c r="L388" s="49"/>
      <c r="M388" s="50"/>
      <c r="N388" s="47"/>
      <c r="O388" s="50"/>
      <c r="P388" s="54"/>
      <c r="Q388" s="32"/>
    </row>
    <row r="389" spans="1:17" ht="36" x14ac:dyDescent="0.15">
      <c r="A389" s="47"/>
      <c r="B389" s="48" t="s">
        <v>293</v>
      </c>
      <c r="C389" s="26" t="s">
        <v>359</v>
      </c>
      <c r="D389" s="38" t="s">
        <v>3</v>
      </c>
      <c r="E389" s="38" t="s">
        <v>5</v>
      </c>
      <c r="F389" s="38">
        <v>4</v>
      </c>
      <c r="G389" s="41"/>
      <c r="H389" s="38">
        <f t="shared" si="7"/>
        <v>0</v>
      </c>
      <c r="I389" s="38">
        <f>IF(D389="Binaire",1,3)*F389</f>
        <v>4</v>
      </c>
      <c r="J389" s="47">
        <f>SUM(H389:H392)</f>
        <v>0</v>
      </c>
      <c r="K389" s="47">
        <f>SUM(I389:I392)</f>
        <v>10</v>
      </c>
      <c r="L389" s="49">
        <f>+J389/K389</f>
        <v>0</v>
      </c>
      <c r="M389" s="50">
        <v>0.35</v>
      </c>
      <c r="N389" s="47"/>
      <c r="O389" s="50"/>
      <c r="P389" s="54"/>
      <c r="Q389" s="32"/>
    </row>
    <row r="390" spans="1:17" ht="12" x14ac:dyDescent="0.15">
      <c r="A390" s="47"/>
      <c r="B390" s="48"/>
      <c r="C390" s="26" t="s">
        <v>360</v>
      </c>
      <c r="D390" s="38" t="s">
        <v>3</v>
      </c>
      <c r="E390" s="38" t="s">
        <v>5</v>
      </c>
      <c r="F390" s="38">
        <v>4</v>
      </c>
      <c r="G390" s="41"/>
      <c r="H390" s="38">
        <f t="shared" si="7"/>
        <v>0</v>
      </c>
      <c r="I390" s="38">
        <f>IF(D390="Binaire",1,3)*F390</f>
        <v>4</v>
      </c>
      <c r="J390" s="47"/>
      <c r="K390" s="47"/>
      <c r="L390" s="49"/>
      <c r="M390" s="50"/>
      <c r="N390" s="47"/>
      <c r="O390" s="50"/>
      <c r="P390" s="54"/>
      <c r="Q390" s="32"/>
    </row>
    <row r="391" spans="1:17" ht="12" x14ac:dyDescent="0.15">
      <c r="A391" s="47"/>
      <c r="B391" s="48"/>
      <c r="C391" s="26" t="s">
        <v>294</v>
      </c>
      <c r="D391" s="38" t="s">
        <v>3</v>
      </c>
      <c r="E391" s="38" t="s">
        <v>6</v>
      </c>
      <c r="F391" s="38">
        <v>1</v>
      </c>
      <c r="G391" s="41"/>
      <c r="H391" s="38">
        <f t="shared" si="7"/>
        <v>0</v>
      </c>
      <c r="I391" s="38">
        <f>IF(D391="Binaire",1,3)*F391</f>
        <v>1</v>
      </c>
      <c r="J391" s="47"/>
      <c r="K391" s="47"/>
      <c r="L391" s="49"/>
      <c r="M391" s="50"/>
      <c r="N391" s="47"/>
      <c r="O391" s="50"/>
      <c r="P391" s="54"/>
      <c r="Q391" s="32"/>
    </row>
    <row r="392" spans="1:17" ht="12" x14ac:dyDescent="0.15">
      <c r="A392" s="47"/>
      <c r="B392" s="48"/>
      <c r="C392" s="26" t="s">
        <v>309</v>
      </c>
      <c r="D392" s="38" t="s">
        <v>3</v>
      </c>
      <c r="E392" s="38" t="s">
        <v>6</v>
      </c>
      <c r="F392" s="38">
        <v>1</v>
      </c>
      <c r="G392" s="41"/>
      <c r="H392" s="38">
        <f t="shared" si="7"/>
        <v>0</v>
      </c>
      <c r="I392" s="38">
        <f>IF(D392="Binaire",1,3)*F392</f>
        <v>1</v>
      </c>
      <c r="J392" s="47"/>
      <c r="K392" s="47"/>
      <c r="L392" s="49"/>
      <c r="M392" s="50"/>
      <c r="N392" s="47"/>
      <c r="O392" s="50"/>
      <c r="P392" s="54"/>
      <c r="Q392" s="32"/>
    </row>
    <row r="393" spans="1:17" ht="36" x14ac:dyDescent="0.15">
      <c r="A393" s="47"/>
      <c r="B393" s="48" t="s">
        <v>182</v>
      </c>
      <c r="C393" s="26" t="s">
        <v>183</v>
      </c>
      <c r="D393" s="38" t="s">
        <v>3</v>
      </c>
      <c r="E393" s="38" t="s">
        <v>5</v>
      </c>
      <c r="F393" s="38">
        <v>6</v>
      </c>
      <c r="G393" s="41"/>
      <c r="H393" s="38">
        <f t="shared" si="7"/>
        <v>0</v>
      </c>
      <c r="I393" s="38">
        <f>IF(D393="Binaire",1,3)*F393</f>
        <v>6</v>
      </c>
      <c r="J393" s="47">
        <f>SUM(H393:H394)</f>
        <v>0</v>
      </c>
      <c r="K393" s="47">
        <f>SUM(I393:I394)</f>
        <v>7</v>
      </c>
      <c r="L393" s="49">
        <f>+J393/K393</f>
        <v>0</v>
      </c>
      <c r="M393" s="50">
        <v>0.4</v>
      </c>
      <c r="N393" s="47"/>
      <c r="O393" s="50"/>
      <c r="P393" s="54"/>
      <c r="Q393" s="32"/>
    </row>
    <row r="394" spans="1:17" ht="12" x14ac:dyDescent="0.15">
      <c r="A394" s="47"/>
      <c r="B394" s="48"/>
      <c r="C394" s="26" t="s">
        <v>295</v>
      </c>
      <c r="D394" s="38" t="s">
        <v>3</v>
      </c>
      <c r="E394" s="38" t="s">
        <v>6</v>
      </c>
      <c r="F394" s="38">
        <v>1</v>
      </c>
      <c r="G394" s="41"/>
      <c r="H394" s="38">
        <f t="shared" si="7"/>
        <v>0</v>
      </c>
      <c r="I394" s="38">
        <f>IF(D394="Binaire",1,3)*F394</f>
        <v>1</v>
      </c>
      <c r="J394" s="47"/>
      <c r="K394" s="47"/>
      <c r="L394" s="49"/>
      <c r="M394" s="50"/>
      <c r="N394" s="47"/>
      <c r="O394" s="50"/>
      <c r="P394" s="54"/>
      <c r="Q394" s="32"/>
    </row>
    <row r="395" spans="1:17" x14ac:dyDescent="0.15">
      <c r="A395" s="10"/>
      <c r="B395" s="10"/>
      <c r="C395" s="11"/>
      <c r="D395" s="12"/>
      <c r="E395" s="12"/>
      <c r="F395" s="12"/>
      <c r="G395" s="22"/>
      <c r="H395" s="12"/>
      <c r="I395" s="12"/>
      <c r="J395" s="12"/>
      <c r="K395" s="11"/>
      <c r="L395" s="13"/>
      <c r="M395" s="14"/>
      <c r="N395" s="10"/>
      <c r="O395" s="15"/>
      <c r="P395" s="11"/>
    </row>
  </sheetData>
  <sheetProtection algorithmName="SHA-512" hashValue="zlt8uA8Rr6A3hHXz5uiFqmVvdlICDu5TT8+Qqn1tCk4Q1UwgdEDGhj4UPNyySKcQM8Kng0bC0NxNOIPOHcxgqg==" saltValue="ZsdDOaRPIFsxoukxQkLLjw==" spinCount="100000" sheet="1" objects="1" scenarios="1"/>
  <autoFilter ref="A1:O394"/>
  <mergeCells count="393">
    <mergeCell ref="J354:J375"/>
    <mergeCell ref="J376:J383"/>
    <mergeCell ref="J384:J385"/>
    <mergeCell ref="J386:J388"/>
    <mergeCell ref="J389:J392"/>
    <mergeCell ref="J393:J394"/>
    <mergeCell ref="P5:P394"/>
    <mergeCell ref="J290:J298"/>
    <mergeCell ref="J299:J302"/>
    <mergeCell ref="J303:J308"/>
    <mergeCell ref="J309:J314"/>
    <mergeCell ref="J315:J327"/>
    <mergeCell ref="J328:J335"/>
    <mergeCell ref="J328:J334"/>
    <mergeCell ref="J335:J340"/>
    <mergeCell ref="J341:J346"/>
    <mergeCell ref="J217:J224"/>
    <mergeCell ref="J225:J231"/>
    <mergeCell ref="J232:J240"/>
    <mergeCell ref="J241:J253"/>
    <mergeCell ref="J254:J257"/>
    <mergeCell ref="J258:J266"/>
    <mergeCell ref="J267:J275"/>
    <mergeCell ref="J282:J289"/>
    <mergeCell ref="J217:J225"/>
    <mergeCell ref="J226:J228"/>
    <mergeCell ref="J229:J231"/>
    <mergeCell ref="J232:J234"/>
    <mergeCell ref="J235:J237"/>
    <mergeCell ref="J238:J240"/>
    <mergeCell ref="J241:J244"/>
    <mergeCell ref="J347:J353"/>
    <mergeCell ref="J193:J197"/>
    <mergeCell ref="J175:J183"/>
    <mergeCell ref="J184:J190"/>
    <mergeCell ref="J191:J195"/>
    <mergeCell ref="J196:J201"/>
    <mergeCell ref="J202:J210"/>
    <mergeCell ref="J211:J213"/>
    <mergeCell ref="J211:J216"/>
    <mergeCell ref="J276:J281"/>
    <mergeCell ref="J153:J160"/>
    <mergeCell ref="J161:J164"/>
    <mergeCell ref="J169:J174"/>
    <mergeCell ref="J165:J168"/>
    <mergeCell ref="J175:J178"/>
    <mergeCell ref="J179:J181"/>
    <mergeCell ref="J182:J184"/>
    <mergeCell ref="J185:J189"/>
    <mergeCell ref="J190:J192"/>
    <mergeCell ref="K389:K392"/>
    <mergeCell ref="K393:K394"/>
    <mergeCell ref="J5:J7"/>
    <mergeCell ref="J8:J9"/>
    <mergeCell ref="J10:J21"/>
    <mergeCell ref="J22:J26"/>
    <mergeCell ref="J27:J32"/>
    <mergeCell ref="J33:J42"/>
    <mergeCell ref="J43:J54"/>
    <mergeCell ref="J55:J70"/>
    <mergeCell ref="J71:J81"/>
    <mergeCell ref="J82"/>
    <mergeCell ref="J83:J90"/>
    <mergeCell ref="J91:J95"/>
    <mergeCell ref="J96:J103"/>
    <mergeCell ref="J104:J110"/>
    <mergeCell ref="J111:J115"/>
    <mergeCell ref="J116:J123"/>
    <mergeCell ref="J124:J129"/>
    <mergeCell ref="J130:J136"/>
    <mergeCell ref="J137:J146"/>
    <mergeCell ref="J147:J152"/>
    <mergeCell ref="J153:J162"/>
    <mergeCell ref="J147:J152"/>
    <mergeCell ref="K328:K335"/>
    <mergeCell ref="K328:K334"/>
    <mergeCell ref="K335:K340"/>
    <mergeCell ref="K341:K346"/>
    <mergeCell ref="K347:K353"/>
    <mergeCell ref="K354:K375"/>
    <mergeCell ref="K376:K383"/>
    <mergeCell ref="K384:K385"/>
    <mergeCell ref="K386:K388"/>
    <mergeCell ref="K258:K266"/>
    <mergeCell ref="K267:K275"/>
    <mergeCell ref="K276:K281"/>
    <mergeCell ref="K282:K289"/>
    <mergeCell ref="K290:K298"/>
    <mergeCell ref="K299:K302"/>
    <mergeCell ref="K303:K308"/>
    <mergeCell ref="K309:K314"/>
    <mergeCell ref="K315:K327"/>
    <mergeCell ref="K232:K234"/>
    <mergeCell ref="K235:K237"/>
    <mergeCell ref="K238:K240"/>
    <mergeCell ref="K241:K244"/>
    <mergeCell ref="K217:K224"/>
    <mergeCell ref="K225:K231"/>
    <mergeCell ref="K232:K240"/>
    <mergeCell ref="K241:K253"/>
    <mergeCell ref="K254:K257"/>
    <mergeCell ref="K184:K190"/>
    <mergeCell ref="K191:K195"/>
    <mergeCell ref="K196:K201"/>
    <mergeCell ref="K202:K210"/>
    <mergeCell ref="K211:K213"/>
    <mergeCell ref="K211:K216"/>
    <mergeCell ref="K217:K225"/>
    <mergeCell ref="K226:K228"/>
    <mergeCell ref="K229:K231"/>
    <mergeCell ref="K169:K174"/>
    <mergeCell ref="K175:K178"/>
    <mergeCell ref="K179:K181"/>
    <mergeCell ref="K182:K184"/>
    <mergeCell ref="K165:K168"/>
    <mergeCell ref="K185:K189"/>
    <mergeCell ref="K190:K192"/>
    <mergeCell ref="K193:K197"/>
    <mergeCell ref="K175:K183"/>
    <mergeCell ref="K116:K123"/>
    <mergeCell ref="K124:K129"/>
    <mergeCell ref="K130:K136"/>
    <mergeCell ref="K137:K146"/>
    <mergeCell ref="K147:K152"/>
    <mergeCell ref="K153:K162"/>
    <mergeCell ref="K147:K152"/>
    <mergeCell ref="K153:K160"/>
    <mergeCell ref="K161:K164"/>
    <mergeCell ref="N386:N394"/>
    <mergeCell ref="O386:O394"/>
    <mergeCell ref="N217:N302"/>
    <mergeCell ref="O217:O302"/>
    <mergeCell ref="N303:N353"/>
    <mergeCell ref="O303:O353"/>
    <mergeCell ref="N354:N385"/>
    <mergeCell ref="O354:O385"/>
    <mergeCell ref="N217:N225"/>
    <mergeCell ref="O217:O225"/>
    <mergeCell ref="N226:N240"/>
    <mergeCell ref="O226:O240"/>
    <mergeCell ref="N241:N244"/>
    <mergeCell ref="O241:O244"/>
    <mergeCell ref="N161:N174"/>
    <mergeCell ref="O161:O174"/>
    <mergeCell ref="N175:N190"/>
    <mergeCell ref="O175:O190"/>
    <mergeCell ref="N191:N216"/>
    <mergeCell ref="O191:O216"/>
    <mergeCell ref="N130:N146"/>
    <mergeCell ref="O130:O146"/>
    <mergeCell ref="N147:N162"/>
    <mergeCell ref="O147:O162"/>
    <mergeCell ref="N147:N160"/>
    <mergeCell ref="O147:O160"/>
    <mergeCell ref="L393:L394"/>
    <mergeCell ref="M393:M394"/>
    <mergeCell ref="N5:N9"/>
    <mergeCell ref="O5:O9"/>
    <mergeCell ref="N10:N32"/>
    <mergeCell ref="O10:O32"/>
    <mergeCell ref="N33:N82"/>
    <mergeCell ref="O33:O82"/>
    <mergeCell ref="N83:N103"/>
    <mergeCell ref="O83:O103"/>
    <mergeCell ref="N104:N115"/>
    <mergeCell ref="O104:O115"/>
    <mergeCell ref="N116:N129"/>
    <mergeCell ref="O116:O129"/>
    <mergeCell ref="L384:L385"/>
    <mergeCell ref="M384:M385"/>
    <mergeCell ref="L386:L388"/>
    <mergeCell ref="M386:M388"/>
    <mergeCell ref="L389:L392"/>
    <mergeCell ref="M389:M392"/>
    <mergeCell ref="L347:L353"/>
    <mergeCell ref="M347:M353"/>
    <mergeCell ref="L354:L375"/>
    <mergeCell ref="M354:M375"/>
    <mergeCell ref="L376:L383"/>
    <mergeCell ref="M376:M383"/>
    <mergeCell ref="L328:L334"/>
    <mergeCell ref="M328:M334"/>
    <mergeCell ref="L335:L340"/>
    <mergeCell ref="M335:M340"/>
    <mergeCell ref="L341:L346"/>
    <mergeCell ref="M341:M346"/>
    <mergeCell ref="L309:L314"/>
    <mergeCell ref="M309:M314"/>
    <mergeCell ref="L315:L327"/>
    <mergeCell ref="M315:M327"/>
    <mergeCell ref="L328:L335"/>
    <mergeCell ref="M328:M335"/>
    <mergeCell ref="L290:L298"/>
    <mergeCell ref="M290:M298"/>
    <mergeCell ref="L299:L302"/>
    <mergeCell ref="M299:M302"/>
    <mergeCell ref="L303:L308"/>
    <mergeCell ref="M303:M308"/>
    <mergeCell ref="L267:L275"/>
    <mergeCell ref="M267:M275"/>
    <mergeCell ref="L276:L281"/>
    <mergeCell ref="M276:M281"/>
    <mergeCell ref="L282:L289"/>
    <mergeCell ref="M282:M289"/>
    <mergeCell ref="L241:L253"/>
    <mergeCell ref="M241:M253"/>
    <mergeCell ref="L254:L257"/>
    <mergeCell ref="M254:M257"/>
    <mergeCell ref="L258:L266"/>
    <mergeCell ref="M258:M266"/>
    <mergeCell ref="L217:L224"/>
    <mergeCell ref="M217:M224"/>
    <mergeCell ref="L225:L231"/>
    <mergeCell ref="M225:M231"/>
    <mergeCell ref="L232:L240"/>
    <mergeCell ref="M232:M240"/>
    <mergeCell ref="L238:L240"/>
    <mergeCell ref="M238:M240"/>
    <mergeCell ref="L241:L244"/>
    <mergeCell ref="M241:M244"/>
    <mergeCell ref="L226:L228"/>
    <mergeCell ref="M226:M228"/>
    <mergeCell ref="L229:L231"/>
    <mergeCell ref="M229:M231"/>
    <mergeCell ref="L232:L234"/>
    <mergeCell ref="M232:M234"/>
    <mergeCell ref="L217:L225"/>
    <mergeCell ref="M217:M225"/>
    <mergeCell ref="L202:L210"/>
    <mergeCell ref="M202:M210"/>
    <mergeCell ref="L211:L213"/>
    <mergeCell ref="M211:M213"/>
    <mergeCell ref="L211:L216"/>
    <mergeCell ref="M211:M216"/>
    <mergeCell ref="L235:L237"/>
    <mergeCell ref="M235:M237"/>
    <mergeCell ref="L184:L190"/>
    <mergeCell ref="M184:M190"/>
    <mergeCell ref="L191:L195"/>
    <mergeCell ref="M191:M195"/>
    <mergeCell ref="L196:L201"/>
    <mergeCell ref="M196:M201"/>
    <mergeCell ref="L190:L192"/>
    <mergeCell ref="M190:M192"/>
    <mergeCell ref="L193:L197"/>
    <mergeCell ref="M193:M197"/>
    <mergeCell ref="L175:L183"/>
    <mergeCell ref="M175:M183"/>
    <mergeCell ref="L179:L181"/>
    <mergeCell ref="M179:M181"/>
    <mergeCell ref="L182:L184"/>
    <mergeCell ref="M182:M184"/>
    <mergeCell ref="L185:L189"/>
    <mergeCell ref="M185:M189"/>
    <mergeCell ref="L161:L164"/>
    <mergeCell ref="M161:M164"/>
    <mergeCell ref="L169:L174"/>
    <mergeCell ref="M169:M174"/>
    <mergeCell ref="L175:L178"/>
    <mergeCell ref="M175:M178"/>
    <mergeCell ref="L165:L168"/>
    <mergeCell ref="M165:M168"/>
    <mergeCell ref="L153:L162"/>
    <mergeCell ref="M153:M162"/>
    <mergeCell ref="L147:L152"/>
    <mergeCell ref="M147:M152"/>
    <mergeCell ref="L153:L160"/>
    <mergeCell ref="M153:M160"/>
    <mergeCell ref="L130:L136"/>
    <mergeCell ref="M130:M136"/>
    <mergeCell ref="L137:L146"/>
    <mergeCell ref="M137:M146"/>
    <mergeCell ref="L147:L152"/>
    <mergeCell ref="M147:M152"/>
    <mergeCell ref="L111:L115"/>
    <mergeCell ref="M111:M115"/>
    <mergeCell ref="L116:L123"/>
    <mergeCell ref="M116:M123"/>
    <mergeCell ref="L124:L129"/>
    <mergeCell ref="M124:M129"/>
    <mergeCell ref="L91:L95"/>
    <mergeCell ref="M91:M95"/>
    <mergeCell ref="L96:L103"/>
    <mergeCell ref="M96:M103"/>
    <mergeCell ref="L104:L110"/>
    <mergeCell ref="M104:M110"/>
    <mergeCell ref="L71:L81"/>
    <mergeCell ref="M71:M81"/>
    <mergeCell ref="L82"/>
    <mergeCell ref="M82"/>
    <mergeCell ref="L83:L90"/>
    <mergeCell ref="M83:M90"/>
    <mergeCell ref="L33:L42"/>
    <mergeCell ref="M33:M42"/>
    <mergeCell ref="L43:L54"/>
    <mergeCell ref="M43:M54"/>
    <mergeCell ref="L55:L70"/>
    <mergeCell ref="M55:M70"/>
    <mergeCell ref="L10:L21"/>
    <mergeCell ref="M10:M21"/>
    <mergeCell ref="L22:L26"/>
    <mergeCell ref="M22:M26"/>
    <mergeCell ref="L27:L32"/>
    <mergeCell ref="M27:M32"/>
    <mergeCell ref="L5:L7"/>
    <mergeCell ref="M5:M7"/>
    <mergeCell ref="L8:L9"/>
    <mergeCell ref="M8:M9"/>
    <mergeCell ref="A2:A4"/>
    <mergeCell ref="A5:A9"/>
    <mergeCell ref="A10:A32"/>
    <mergeCell ref="K5:K7"/>
    <mergeCell ref="K8:K9"/>
    <mergeCell ref="K10:K21"/>
    <mergeCell ref="K22:K26"/>
    <mergeCell ref="K27:K32"/>
    <mergeCell ref="A33:A82"/>
    <mergeCell ref="K33:K42"/>
    <mergeCell ref="K43:K54"/>
    <mergeCell ref="K55:K70"/>
    <mergeCell ref="K71:K81"/>
    <mergeCell ref="K82"/>
    <mergeCell ref="K83:K90"/>
    <mergeCell ref="K91:K95"/>
    <mergeCell ref="K96:K103"/>
    <mergeCell ref="K104:K110"/>
    <mergeCell ref="K111:K115"/>
    <mergeCell ref="A104:A115"/>
    <mergeCell ref="A116:A129"/>
    <mergeCell ref="A130:A146"/>
    <mergeCell ref="A147:A160"/>
    <mergeCell ref="A161:A174"/>
    <mergeCell ref="B91:B95"/>
    <mergeCell ref="B116:B123"/>
    <mergeCell ref="B124:B129"/>
    <mergeCell ref="B130:B136"/>
    <mergeCell ref="B137:B146"/>
    <mergeCell ref="B147:B152"/>
    <mergeCell ref="B153:B160"/>
    <mergeCell ref="B169:B174"/>
    <mergeCell ref="B165:B168"/>
    <mergeCell ref="A303:A353"/>
    <mergeCell ref="A354:A385"/>
    <mergeCell ref="A386:A394"/>
    <mergeCell ref="B2:B4"/>
    <mergeCell ref="B5:B7"/>
    <mergeCell ref="B8:B9"/>
    <mergeCell ref="B10:B21"/>
    <mergeCell ref="B22:B26"/>
    <mergeCell ref="B27:B32"/>
    <mergeCell ref="B33:B42"/>
    <mergeCell ref="A175:A190"/>
    <mergeCell ref="B43:B54"/>
    <mergeCell ref="B55:B70"/>
    <mergeCell ref="B71:B81"/>
    <mergeCell ref="B83:B90"/>
    <mergeCell ref="B161:B164"/>
    <mergeCell ref="B96:B103"/>
    <mergeCell ref="B104:B110"/>
    <mergeCell ref="B111:B115"/>
    <mergeCell ref="A83:A103"/>
    <mergeCell ref="A217:A302"/>
    <mergeCell ref="B299:B302"/>
    <mergeCell ref="B303:B308"/>
    <mergeCell ref="B175:B183"/>
    <mergeCell ref="B184:B190"/>
    <mergeCell ref="B191:B195"/>
    <mergeCell ref="B196:B201"/>
    <mergeCell ref="B217:B224"/>
    <mergeCell ref="B211:B216"/>
    <mergeCell ref="B202:B210"/>
    <mergeCell ref="A191:A216"/>
    <mergeCell ref="B393:B394"/>
    <mergeCell ref="B315:B327"/>
    <mergeCell ref="B328:B334"/>
    <mergeCell ref="B335:B340"/>
    <mergeCell ref="B341:B346"/>
    <mergeCell ref="B347:B353"/>
    <mergeCell ref="B354:B375"/>
    <mergeCell ref="B376:B383"/>
    <mergeCell ref="B384:B385"/>
    <mergeCell ref="B386:B388"/>
    <mergeCell ref="B389:B392"/>
    <mergeCell ref="B309:B314"/>
    <mergeCell ref="B225:B231"/>
    <mergeCell ref="B232:B240"/>
    <mergeCell ref="B241:B253"/>
    <mergeCell ref="B254:B257"/>
    <mergeCell ref="B258:B266"/>
    <mergeCell ref="B267:B275"/>
    <mergeCell ref="B276:B281"/>
    <mergeCell ref="B282:B289"/>
    <mergeCell ref="B290:B298"/>
  </mergeCells>
  <dataValidations count="10">
    <dataValidation type="list" allowBlank="1" showInputMessage="1" showErrorMessage="1" sqref="G23:G24 G12:G13 G20:G21 G28:G29 G42 G31:G32 G50:G51 G44:G45 G73:G74 G67:G68 G87:G88 G91:G92 G97:G98 G105:G106 G112:G113 G118:G119 G380:G383 G124:G129 G132:G133 G137:G140 G142:G143 G149:G150 G162:G163 G182:G183 G185:G186 G189:G190 G192:G193 G166:G167 G205:G206 G208:G209 G212:G213 G215:G216 G219:G220 G230:G231 G239:G240 G252:G253 G256:G257 G265:G266 G274:G275 G279:G280 G288:G289 G297:G298 G304:G305 G313:G314 G326:G327 G333:G334 G339:G340 G352:G353 G355:G356 G360:G361 G368:G369 G374:G375 G153:G158 G160">
      <formula1>"0,1,2,3"</formula1>
    </dataValidation>
    <dataValidation type="list" allowBlank="1" showInputMessage="1" showErrorMessage="1" sqref="G241:G251 G14:G19 G22 G25:G27 G30 G384:G394 G43 G46:G49 G69:G72 G89:G90 G99:G104 G107:G111 G59:G66 G114:G116 G134:G135 G141 G130 G151:G152 G158:G159 G161 G267:G273 G184 G187:G188 G191 G194:G204 G207 G210:G211 G214 G221:G229 G218 G254:G255 G258:G264 G276:G278 G281:G287 G306:G312 G354 G357:G359 G362:G367 G370:G373 G376:G379 G33:G40 G164:G165 G168:G178 G5:G10 G52:G57 G232:G235 G237:G238 G341:G351 G335:G338 G328:G332 G315:G325 G299:G303 G290:G296 G144:G147 G120:G123 G93:G96 G75:G86">
      <formula1>"0,1"</formula1>
    </dataValidation>
    <dataValidation type="list" allowBlank="1" showInputMessage="1" showErrorMessage="1" sqref="G11">
      <formula1>"1/5 max 50,1/8 max 40,1/10 max 20, Pas de Pkg"</formula1>
    </dataValidation>
    <dataValidation type="list" allowBlank="1" showInputMessage="1" showErrorMessage="1" sqref="G58">
      <formula1>"24H/24,Entre 16 et 24H/J,Entre 12 et 16H/J,Moins de 12H/J"</formula1>
    </dataValidation>
    <dataValidation type="list" allowBlank="1" showInputMessage="1" showErrorMessage="1" sqref="G117">
      <formula1>"12 et plus,De 10 à 11, De 5 à 9,Continental,Pas de petit déjeuner"</formula1>
    </dataValidation>
    <dataValidation type="list" allowBlank="1" showInputMessage="1" showErrorMessage="1" sqref="G131">
      <mc:AlternateContent xmlns:x12ac="http://schemas.microsoft.com/office/spreadsheetml/2011/1/ac" xmlns:mc="http://schemas.openxmlformats.org/markup-compatibility/2006">
        <mc:Choice Requires="x12ac">
          <x12ac:list>2m² par lit et plus,Entre 1m² et 2m² par lit,"Entre 0,5m² et 1m² par lit","moins de 0,5m² par lit",Pas de restaurant</x12ac:list>
        </mc:Choice>
        <mc:Fallback>
          <formula1>"2m² par lit et plus,Entre 1m² et 2m² par lit,Entre 0,5m² et 1m² par lit,moins de 0,5m² par lit,Pas de restaurant"</formula1>
        </mc:Fallback>
      </mc:AlternateContent>
    </dataValidation>
    <dataValidation type="list" allowBlank="1" showInputMessage="1" showErrorMessage="1" sqref="G148">
      <mc:AlternateContent xmlns:x12ac="http://schemas.microsoft.com/office/spreadsheetml/2011/1/ac" xmlns:mc="http://schemas.openxmlformats.org/markup-compatibility/2006">
        <mc:Choice Requires="x12ac">
          <x12ac:list>1m²/lit et plus,"Entre 0,8m² et 1m²/lit","Entre 0,3m² et 0,8m²/lit","Moins de 0,3m²/lit",Pas de bar</x12ac:list>
        </mc:Choice>
        <mc:Fallback>
          <formula1>"1m²/lit et plus,Entre 0,8m² et 1m²/lit,Entre 0,3m² et 0,8m²/lit,Moins de 0,3m²/lit,Pas de bar"</formula1>
        </mc:Fallback>
      </mc:AlternateContent>
    </dataValidation>
    <dataValidation type="list" allowBlank="1" showInputMessage="1" showErrorMessage="1" sqref="G217">
      <formula1>"Min. 35m²,Min. 25m²,Min. 20m²,Min. 15m²,Min. 10m²,Moins de 10m²"</formula1>
    </dataValidation>
    <dataValidation type="list" allowBlank="1" showInputMessage="1" showErrorMessage="1" sqref="G236">
      <formula1>"4CB+2CP,3CB+2CP,3CB,2CB,Pas de cintres"</formula1>
    </dataValidation>
    <dataValidation allowBlank="1" showInputMessage="1" showErrorMessage="1" prompt="_x000a_" sqref="P5:P394"/>
  </dataValidations>
  <pageMargins left="0.7" right="0.7" top="0.75" bottom="0.75" header="0.3" footer="0.3"/>
  <pageSetup paperSize="9" orientation="landscape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view="pageBreakPreview" zoomScale="60" zoomScaleNormal="100" workbookViewId="0">
      <selection activeCell="B36" sqref="B36"/>
    </sheetView>
  </sheetViews>
  <sheetFormatPr baseColWidth="10" defaultColWidth="11.42578125" defaultRowHeight="15" x14ac:dyDescent="0.25"/>
  <cols>
    <col min="1" max="1" width="28" style="18" bestFit="1" customWidth="1"/>
    <col min="2" max="2" width="15.28515625" style="17" customWidth="1"/>
    <col min="3" max="3" width="11.42578125" style="19"/>
    <col min="4" max="16384" width="11.42578125" style="16"/>
  </cols>
  <sheetData>
    <row r="1" spans="1:3" ht="24" x14ac:dyDescent="0.25">
      <c r="A1" s="24" t="s">
        <v>1</v>
      </c>
      <c r="B1" s="24" t="s">
        <v>404</v>
      </c>
      <c r="C1" s="25" t="s">
        <v>366</v>
      </c>
    </row>
    <row r="2" spans="1:3" ht="15" customHeight="1" x14ac:dyDescent="0.25">
      <c r="A2" s="26" t="s">
        <v>8</v>
      </c>
      <c r="B2" s="27">
        <f>Grille!N5</f>
        <v>0</v>
      </c>
      <c r="C2" s="28">
        <f>Grille!O5</f>
        <v>0.01</v>
      </c>
    </row>
    <row r="3" spans="1:3" x14ac:dyDescent="0.25">
      <c r="A3" s="26" t="s">
        <v>16</v>
      </c>
      <c r="B3" s="27">
        <f>Grille!N10</f>
        <v>0</v>
      </c>
      <c r="C3" s="28">
        <f>Grille!O10</f>
        <v>0.04</v>
      </c>
    </row>
    <row r="4" spans="1:3" x14ac:dyDescent="0.25">
      <c r="A4" s="26" t="s">
        <v>25</v>
      </c>
      <c r="B4" s="27">
        <f>Grille!N33</f>
        <v>0</v>
      </c>
      <c r="C4" s="28">
        <f>Grille!O33</f>
        <v>0.08</v>
      </c>
    </row>
    <row r="5" spans="1:3" x14ac:dyDescent="0.25">
      <c r="A5" s="26" t="s">
        <v>51</v>
      </c>
      <c r="B5" s="27">
        <f>Grille!N83</f>
        <v>0</v>
      </c>
      <c r="C5" s="28">
        <f>Grille!O83</f>
        <v>0.02</v>
      </c>
    </row>
    <row r="6" spans="1:3" x14ac:dyDescent="0.25">
      <c r="A6" s="26" t="s">
        <v>249</v>
      </c>
      <c r="B6" s="27">
        <f>Grille!N104</f>
        <v>0</v>
      </c>
      <c r="C6" s="28">
        <f>Grille!O104</f>
        <v>0.03</v>
      </c>
    </row>
    <row r="7" spans="1:3" x14ac:dyDescent="0.25">
      <c r="A7" s="26" t="s">
        <v>64</v>
      </c>
      <c r="B7" s="27">
        <f>Grille!N116</f>
        <v>0</v>
      </c>
      <c r="C7" s="28">
        <f>Grille!O116</f>
        <v>7.4999999999999997E-2</v>
      </c>
    </row>
    <row r="8" spans="1:3" x14ac:dyDescent="0.25">
      <c r="A8" s="26" t="s">
        <v>67</v>
      </c>
      <c r="B8" s="27">
        <f>Grille!N130</f>
        <v>0</v>
      </c>
      <c r="C8" s="28">
        <f>Grille!O130</f>
        <v>7.4999999999999997E-2</v>
      </c>
    </row>
    <row r="9" spans="1:3" x14ac:dyDescent="0.25">
      <c r="A9" s="26" t="s">
        <v>71</v>
      </c>
      <c r="B9" s="27" t="e">
        <f>Grille!#REF!</f>
        <v>#REF!</v>
      </c>
      <c r="C9" s="28" t="e">
        <f>Grille!#REF!</f>
        <v>#REF!</v>
      </c>
    </row>
    <row r="10" spans="1:3" x14ac:dyDescent="0.25">
      <c r="A10" s="26" t="s">
        <v>72</v>
      </c>
      <c r="B10" s="27">
        <f>Grille!N147</f>
        <v>0</v>
      </c>
      <c r="C10" s="28">
        <f>Grille!O147</f>
        <v>0.05</v>
      </c>
    </row>
    <row r="11" spans="1:3" x14ac:dyDescent="0.25">
      <c r="A11" s="26" t="s">
        <v>75</v>
      </c>
      <c r="B11" s="27">
        <f>Grille!N161</f>
        <v>0</v>
      </c>
      <c r="C11" s="28">
        <f>Grille!O161</f>
        <v>0.05</v>
      </c>
    </row>
    <row r="12" spans="1:3" x14ac:dyDescent="0.25">
      <c r="A12" s="26" t="s">
        <v>78</v>
      </c>
      <c r="B12" s="27" t="e">
        <f>Grille!#REF!</f>
        <v>#REF!</v>
      </c>
      <c r="C12" s="28" t="e">
        <f>Grille!#REF!</f>
        <v>#REF!</v>
      </c>
    </row>
    <row r="13" spans="1:3" x14ac:dyDescent="0.25">
      <c r="A13" s="26" t="s">
        <v>85</v>
      </c>
      <c r="B13" s="27" t="e">
        <f>Grille!N191</f>
        <v>#REF!</v>
      </c>
      <c r="C13" s="28" t="e">
        <f>Grille!#REF!</f>
        <v>#REF!</v>
      </c>
    </row>
    <row r="14" spans="1:3" ht="15" customHeight="1" x14ac:dyDescent="0.25">
      <c r="A14" s="26" t="s">
        <v>166</v>
      </c>
      <c r="B14" s="27" t="e">
        <f>Grille!#REF!</f>
        <v>#REF!</v>
      </c>
      <c r="C14" s="28" t="e">
        <f>Grille!#REF!</f>
        <v>#REF!</v>
      </c>
    </row>
    <row r="15" spans="1:3" x14ac:dyDescent="0.25">
      <c r="A15" s="26" t="s">
        <v>402</v>
      </c>
      <c r="B15" s="27" t="e">
        <f>Grille!#REF!</f>
        <v>#REF!</v>
      </c>
      <c r="C15" s="28" t="e">
        <f>Grille!#REF!</f>
        <v>#REF!</v>
      </c>
    </row>
    <row r="16" spans="1:3" x14ac:dyDescent="0.25">
      <c r="A16" s="26" t="s">
        <v>370</v>
      </c>
      <c r="B16" s="27" t="e">
        <f>Grille!#REF!</f>
        <v>#REF!</v>
      </c>
      <c r="C16" s="28" t="e">
        <f>Grille!#REF!</f>
        <v>#REF!</v>
      </c>
    </row>
    <row r="17" spans="1:3" x14ac:dyDescent="0.25">
      <c r="A17" s="26" t="s">
        <v>118</v>
      </c>
      <c r="B17" s="27">
        <f>Grille!N217</f>
        <v>0</v>
      </c>
      <c r="C17" s="28">
        <f>Grille!O217</f>
        <v>0.25</v>
      </c>
    </row>
    <row r="18" spans="1:3" ht="15" customHeight="1" x14ac:dyDescent="0.25">
      <c r="A18" s="26" t="s">
        <v>127</v>
      </c>
      <c r="B18" s="27" t="e">
        <f>Grille!N303</f>
        <v>#REF!</v>
      </c>
      <c r="C18" s="28">
        <f>Grille!O303</f>
        <v>0.1</v>
      </c>
    </row>
    <row r="19" spans="1:3" x14ac:dyDescent="0.25">
      <c r="A19" s="26" t="s">
        <v>279</v>
      </c>
      <c r="B19" s="27">
        <f>Grille!N354</f>
        <v>0</v>
      </c>
      <c r="C19" s="28">
        <f>Grille!O354</f>
        <v>2.5000000000000001E-2</v>
      </c>
    </row>
    <row r="20" spans="1:3" ht="15" customHeight="1" x14ac:dyDescent="0.25">
      <c r="A20" s="26" t="s">
        <v>184</v>
      </c>
      <c r="B20" s="27">
        <f>Grille!N386</f>
        <v>0</v>
      </c>
      <c r="C20" s="28">
        <f>Grille!O386</f>
        <v>2.5000000000000001E-2</v>
      </c>
    </row>
    <row r="21" spans="1:3" x14ac:dyDescent="0.25">
      <c r="A21" s="26" t="s">
        <v>403</v>
      </c>
      <c r="B21" s="27" t="e">
        <f>Grille!P5</f>
        <v>#REF!</v>
      </c>
      <c r="C21" s="29"/>
    </row>
    <row r="24" spans="1:3" x14ac:dyDescent="0.25">
      <c r="A24" s="20" t="s">
        <v>405</v>
      </c>
      <c r="B24" s="20" t="e">
        <f>IF(B21&gt;84.99%,"5 étoiles",IF(B21&gt;74.99%,"4 étoiles",IF('Synthèse et résultat'!B21&gt;59.99%,"3 étoiles",IF('Synthèse et résultat'!B21&gt;44.99%,"2 étoiles",IF('Synthèse et résultat'!B21&gt;29.99%,"1 étoile","Non classé")))))</f>
        <v>#REF!</v>
      </c>
    </row>
  </sheetData>
  <sheetProtection algorithmName="SHA-512" hashValue="0fmGFqgveyl/bWOpgm1n8tmh3iopevVz+KMiyZuV7T6MB8jee0datTUHCI1zr8L4xm+VJACXeveLJTnAyfHXNw==" saltValue="koPD4efIqEdNC+83/F8CTA==" spinCount="100000" sheet="1" objects="1" scenarios="1"/>
  <pageMargins left="0.7" right="0.7" top="0.75" bottom="0.75" header="0.3" footer="0.3"/>
  <pageSetup paperSize="9" orientation="landscape" horizont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Grille</vt:lpstr>
      <vt:lpstr>Synthèse et résultat</vt:lpstr>
      <vt:lpstr>Grille!Zone_d_impression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Abdelilah LAHCHIMI</dc:creator>
  <cp:lastModifiedBy>Abdelilah LAHCHIMI</cp:lastModifiedBy>
  <cp:lastPrinted>2018-01-14T14:19:10Z</cp:lastPrinted>
  <dcterms:created xsi:type="dcterms:W3CDTF">2017-03-11T12:31:45Z</dcterms:created>
  <dcterms:modified xsi:type="dcterms:W3CDTF">2018-02-15T10:53:21Z</dcterms:modified>
</cp:coreProperties>
</file>